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PROSPECT &amp; RAPORT S1/Raport anual 2023/financiare finale/de publicat pe site/"/>
    </mc:Choice>
  </mc:AlternateContent>
  <xr:revisionPtr revIDLastSave="323" documentId="13_ncr:1_{502BA318-DBC9-49C7-9BE9-FDCEEED1FDC6}" xr6:coauthVersionLast="45" xr6:coauthVersionMax="47" xr10:uidLastSave="{0D494DF9-2C4C-4B72-A0FC-2164AC1141C8}"/>
  <bookViews>
    <workbookView xWindow="-110" yWindow="-110" windowWidth="19420" windowHeight="10420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  <sheet name="SEGMENT REPORTING" sheetId="15" r:id="rId6"/>
  </sheets>
  <definedNames>
    <definedName name="_Hlk64274243" localSheetId="2">SOFP!$A$47</definedName>
    <definedName name="_Hlk64274250" localSheetId="2">SOFP!$A$49</definedName>
    <definedName name="_Hlk64274258" localSheetId="2">SOFP!$A$57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6" localSheetId="4">SOCF!$A$22</definedName>
    <definedName name="OLE_LINK7" localSheetId="4">SOCF!$A$49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1" i="15" l="1"/>
  <c r="D61" i="15"/>
  <c r="C61" i="15"/>
  <c r="B61" i="15"/>
  <c r="F73" i="15"/>
  <c r="F72" i="15"/>
  <c r="F69" i="15"/>
  <c r="F68" i="15"/>
  <c r="F66" i="15"/>
  <c r="F64" i="15"/>
  <c r="F63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5" i="15"/>
  <c r="F44" i="15"/>
  <c r="F61" i="15" s="1"/>
  <c r="F28" i="15"/>
  <c r="E28" i="15"/>
  <c r="D28" i="15"/>
  <c r="C28" i="15"/>
  <c r="B28" i="15"/>
  <c r="G39" i="15"/>
  <c r="G36" i="15"/>
  <c r="G35" i="15"/>
  <c r="G33" i="15"/>
  <c r="G31" i="15"/>
  <c r="G30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C51" i="14"/>
  <c r="D55" i="14"/>
  <c r="C55" i="14"/>
  <c r="D43" i="14"/>
  <c r="C43" i="14"/>
  <c r="D29" i="14"/>
  <c r="D33" i="14" s="1"/>
  <c r="C29" i="14"/>
  <c r="C33" i="14" s="1"/>
  <c r="D10" i="14"/>
  <c r="C10" i="14"/>
  <c r="J31" i="13"/>
  <c r="I31" i="13"/>
  <c r="H31" i="13"/>
  <c r="G31" i="13"/>
  <c r="F31" i="13"/>
  <c r="E31" i="13"/>
  <c r="D31" i="13"/>
  <c r="C31" i="13"/>
  <c r="J21" i="13"/>
  <c r="I21" i="13"/>
  <c r="H21" i="13"/>
  <c r="G21" i="13"/>
  <c r="F21" i="13"/>
  <c r="E21" i="13"/>
  <c r="D21" i="13"/>
  <c r="C21" i="13"/>
  <c r="J13" i="13"/>
  <c r="I13" i="13"/>
  <c r="H13" i="13"/>
  <c r="G13" i="13"/>
  <c r="F13" i="13"/>
  <c r="E13" i="13"/>
  <c r="D13" i="13"/>
  <c r="C13" i="13"/>
  <c r="C59" i="16"/>
  <c r="D59" i="16"/>
  <c r="C54" i="16"/>
  <c r="D54" i="16"/>
  <c r="C47" i="16"/>
  <c r="A1" i="15"/>
  <c r="J25" i="13"/>
  <c r="I25" i="13"/>
  <c r="H25" i="13"/>
  <c r="G25" i="13"/>
  <c r="F25" i="13"/>
  <c r="E25" i="13"/>
  <c r="D25" i="13"/>
  <c r="C25" i="13"/>
  <c r="D47" i="16"/>
  <c r="D50" i="11"/>
  <c r="D60" i="11"/>
  <c r="D62" i="11" s="1"/>
  <c r="G28" i="15" l="1"/>
  <c r="D57" i="14"/>
  <c r="D61" i="14" s="1"/>
  <c r="C57" i="14"/>
  <c r="C61" i="14" s="1"/>
  <c r="C28" i="16"/>
  <c r="C24" i="16"/>
  <c r="C60" i="11"/>
  <c r="C50" i="11"/>
  <c r="C38" i="11"/>
  <c r="C42" i="11" s="1"/>
  <c r="C27" i="11"/>
  <c r="C18" i="11"/>
  <c r="C32" i="16" l="1"/>
  <c r="C36" i="16" s="1"/>
  <c r="C62" i="11"/>
  <c r="C64" i="11" s="1"/>
  <c r="C49" i="16" l="1"/>
  <c r="D38" i="11"/>
  <c r="D42" i="11" s="1"/>
  <c r="D64" i="11" s="1"/>
  <c r="D27" i="11"/>
  <c r="D18" i="11"/>
  <c r="D29" i="11" l="1"/>
  <c r="C29" i="11"/>
  <c r="D28" i="16" l="1"/>
  <c r="D24" i="16"/>
  <c r="D32" i="16" l="1"/>
  <c r="D36" i="16" s="1"/>
  <c r="D49" i="16" l="1"/>
  <c r="A1" i="14"/>
  <c r="A1" i="13"/>
</calcChain>
</file>

<file path=xl/sharedStrings.xml><?xml version="1.0" encoding="utf-8"?>
<sst xmlns="http://schemas.openxmlformats.org/spreadsheetml/2006/main" count="301" uniqueCount="190">
  <si>
    <t>EXTRACT FROM</t>
  </si>
  <si>
    <t>CONSOLIDATED STATEMENT OF FINANCIAL POSITION</t>
  </si>
  <si>
    <t>CONSOLIDATED STATEMENT OF CHANGES IN EQUITY</t>
  </si>
  <si>
    <t>CONSOLIDATED STATEMENT OF CASH FLOWS</t>
  </si>
  <si>
    <t>In case there are inconsistencies or omissions from the amounts presented in the consolidated financial statements, the amounts presented in the consolidated financial statements will prevail.</t>
  </si>
  <si>
    <t xml:space="preserve">          </t>
  </si>
  <si>
    <t>*The amounts presented are extracted from the Consolidated Financial Statements as at and for year ended 31 December 2023 ("consolidated financial statements").</t>
  </si>
  <si>
    <t>ROCA INDUSTRY HOLDINGROCK1 SA</t>
  </si>
  <si>
    <t>Reevaluarea imobilizărilor corporale, brut</t>
  </si>
  <si>
    <t>31-Dec-22</t>
  </si>
  <si>
    <t>31-Dec-23</t>
  </si>
  <si>
    <t>-</t>
  </si>
  <si>
    <t>(all amounts are expressed as ‘RON’ unless otherwise specified)</t>
  </si>
  <si>
    <t>ASSETS</t>
  </si>
  <si>
    <t>Non-current assets</t>
  </si>
  <si>
    <t>Goodwill</t>
  </si>
  <si>
    <t>Other Intangible assets</t>
  </si>
  <si>
    <t>Property, plant and equipment</t>
  </si>
  <si>
    <t>Right-of-use assets</t>
  </si>
  <si>
    <t>Investments in associates</t>
  </si>
  <si>
    <t>Non-current financial assets</t>
  </si>
  <si>
    <t>Total non-current assets</t>
  </si>
  <si>
    <t>Current assets</t>
  </si>
  <si>
    <t>Inventories</t>
  </si>
  <si>
    <t>Trade receivables</t>
  </si>
  <si>
    <t>Other current financial assets</t>
  </si>
  <si>
    <t>Prepayments</t>
  </si>
  <si>
    <t>Cash restricted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</si>
  <si>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</si>
  <si>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</si>
  <si>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</si>
  <si>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</si>
  <si>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</si>
  <si>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</si>
  <si>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</si>
  <si>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Revaluation reserve</t>
  </si>
  <si>
    <t>Other reserves</t>
  </si>
  <si>
    <t>Retained earnings</t>
  </si>
  <si>
    <t>Total equity attributable to owners of the Company</t>
  </si>
  <si>
    <t>Non-controlling interests</t>
  </si>
  <si>
    <t>Total equity</t>
  </si>
  <si>
    <t>Non-current liabilities</t>
  </si>
  <si>
    <t>Borrowings</t>
  </si>
  <si>
    <t>Lease liability</t>
  </si>
  <si>
    <t>Government grants</t>
  </si>
  <si>
    <t>Deferred tax liabilities</t>
  </si>
  <si>
    <t>Total non-current liabilities</t>
  </si>
  <si>
    <t>Current liabilities</t>
  </si>
  <si>
    <t>Liabilities related to acquisitions of subsidiaries</t>
  </si>
  <si>
    <t>Trade and other payables</t>
  </si>
  <si>
    <t>Employee benefits - current</t>
  </si>
  <si>
    <t>Current tax liabilities</t>
  </si>
  <si>
    <t>Total current liabilities</t>
  </si>
  <si>
    <t>Total liabilities</t>
  </si>
  <si>
    <t>TOTAL EQUITY AND LIABILITIES</t>
  </si>
  <si>
    <t>FOR THE YEAR ENDED AS AT 31 DECEMBER 2023</t>
  </si>
  <si>
    <t>Revenue</t>
  </si>
  <si>
    <t>Other operating income</t>
  </si>
  <si>
    <t>Changes in inventories of finished goods and work in progress</t>
  </si>
  <si>
    <t>Raw materials, consumables used and merchandise costs</t>
  </si>
  <si>
    <t>Depreciation and amortisation</t>
  </si>
  <si>
    <t>Employee benefit expenses</t>
  </si>
  <si>
    <t>Advertising costs</t>
  </si>
  <si>
    <t>Impairment of goodwill</t>
  </si>
  <si>
    <t>Other gains/(losses) – net</t>
  </si>
  <si>
    <t>Loss on derecognition of associate</t>
  </si>
  <si>
    <t>Loss on liquidated entity</t>
  </si>
  <si>
    <t>Finance income</t>
  </si>
  <si>
    <t>Finance costs</t>
  </si>
  <si>
    <t>Net finance costs</t>
  </si>
  <si>
    <t>Income tax expense</t>
  </si>
  <si>
    <t>Other comprehensive income</t>
  </si>
  <si>
    <t>Items that may be reclassified to profit or loss</t>
  </si>
  <si>
    <t>Exchange differences on translation of foreign operations</t>
  </si>
  <si>
    <t>Basic and diluted earnings per share (RON)</t>
  </si>
  <si>
    <t>Cash flows from operating activities</t>
  </si>
  <si>
    <t>Cash and cash equivalents at the beginning of the financial year</t>
  </si>
  <si>
    <t>Effects of exchange rate changes on cash and cash equivalents</t>
  </si>
  <si>
    <t>Total reportable segments</t>
  </si>
  <si>
    <t>Electric cables</t>
  </si>
  <si>
    <t>Edged panels and fencing mesh</t>
  </si>
  <si>
    <t>Doors for residential buildings</t>
  </si>
  <si>
    <t>Varnishes, paints and decorative plasters</t>
  </si>
  <si>
    <t>Fiberglass and fiberglass reinforcement</t>
  </si>
  <si>
    <t>Employee benefits expenses</t>
  </si>
  <si>
    <t>Services and utilities expenses</t>
  </si>
  <si>
    <t>Revaluation loss</t>
  </si>
  <si>
    <t>Net foreign exchange gains/(losses)</t>
  </si>
  <si>
    <t>Gain/(loss) on disposal of property, plant and equipment</t>
  </si>
  <si>
    <t>Expected credit loss on trade receivables</t>
  </si>
  <si>
    <t>Impairment of current assets</t>
  </si>
  <si>
    <t>Other</t>
  </si>
  <si>
    <t>Share of loss of an associate</t>
  </si>
  <si>
    <t>EBITDA adjusted*</t>
  </si>
  <si>
    <t>Financial income</t>
  </si>
  <si>
    <t>Financial costs</t>
  </si>
  <si>
    <t>Segment profit/(loss) before tax</t>
  </si>
  <si>
    <t>Total assets</t>
  </si>
  <si>
    <t>Other disclosures:</t>
  </si>
  <si>
    <t>Capital expenditure</t>
  </si>
  <si>
    <t>Result for the year</t>
  </si>
  <si>
    <t>Total comprehensive result for the year</t>
  </si>
  <si>
    <t>Transactions with owners in their capacity as owners:</t>
  </si>
  <si>
    <t>Transaction costs on issuance of shares</t>
  </si>
  <si>
    <t>Dividends</t>
  </si>
  <si>
    <t>Tax paid on intra-group dividends</t>
  </si>
  <si>
    <t>Share
capital</t>
  </si>
  <si>
    <t>Share
premium</t>
  </si>
  <si>
    <t>Revaluation
reserve</t>
  </si>
  <si>
    <t>Other
reserves</t>
  </si>
  <si>
    <t>Retained
earnings</t>
  </si>
  <si>
    <t>Total capital
attributable to owners
of the Company</t>
  </si>
  <si>
    <t>Total
equity</t>
  </si>
  <si>
    <t xml:space="preserve">PREPARED IN ACCORDANCE WITH THE ORDER OF MINISTRY OF FINANCE NO. 2844/2016 </t>
  </si>
  <si>
    <t>AND INTERNATIONAL FINANCIAL REPORTING STANDARDS AS ADOPTED BY THE EUROPEAN UNION, AS REVISED</t>
  </si>
  <si>
    <t>CONSOLIDATED STATEMENT OF COMPREHENSIVE INCOME</t>
  </si>
  <si>
    <t>SEGMENT REPORTING</t>
  </si>
  <si>
    <t>Revenue from contracts with customers</t>
  </si>
  <si>
    <t>Marketing and advertising costs</t>
  </si>
  <si>
    <t>Operating loss</t>
  </si>
  <si>
    <t>Share of net loss of associates accounted for using the equity method</t>
  </si>
  <si>
    <t>Result before income tax</t>
  </si>
  <si>
    <t>Loss for the period from continuing operations</t>
  </si>
  <si>
    <t>Items that will not be reclassified to profit or loss:</t>
  </si>
  <si>
    <t>Deferred tax on revaluations of property, plant and equipment</t>
  </si>
  <si>
    <t>Other comprehensive income, net of tax</t>
  </si>
  <si>
    <t>Total comprehensive income for the year</t>
  </si>
  <si>
    <t>Loss is attributable to:</t>
  </si>
  <si>
    <t>- Non-controlling interests</t>
  </si>
  <si>
    <t>- Owners of the Company</t>
  </si>
  <si>
    <t>Total comprehensive income is attributable to:</t>
  </si>
  <si>
    <t>CONSOLIDATED FINANCIAL STATEMENTS FOR THE YEAR ENDED 31 DECEMBER 2023</t>
  </si>
  <si>
    <t>Non-controlling
interests</t>
  </si>
  <si>
    <t>Non-controlling interests on acquisition of subsidiary</t>
  </si>
  <si>
    <t>Transactions with non-controlling interests</t>
  </si>
  <si>
    <t>Adjustments for:</t>
  </si>
  <si>
    <t>Change in operating assets and liabilities, net of effects from purchase of controlled entity:</t>
  </si>
  <si>
    <t>Cash flows from investing activities:</t>
  </si>
  <si>
    <t>Cash flows from financing activities:</t>
  </si>
  <si>
    <t>Result before tax</t>
  </si>
  <si>
    <t>Depreciation and amortisation expenses</t>
  </si>
  <si>
    <t>Movements in allowance for expected credit losses</t>
  </si>
  <si>
    <t>Interest income</t>
  </si>
  <si>
    <t>Interest expenses</t>
  </si>
  <si>
    <t>Unrealized foreign exchange loss</t>
  </si>
  <si>
    <t>Net (gain)/loss on sale of non-current assets</t>
  </si>
  <si>
    <t>(Increase)/ Decrease of trade and other receivables</t>
  </si>
  <si>
    <t>Decrease/(Increase) of inventories</t>
  </si>
  <si>
    <t>Decrease of trade and other payables</t>
  </si>
  <si>
    <t>Decrease/(Increase) of non-current financial assets</t>
  </si>
  <si>
    <t>Income tax paid</t>
  </si>
  <si>
    <t>Net cash generated from operating activities</t>
  </si>
  <si>
    <t>Payments for acquisition of property, plant and equipment</t>
  </si>
  <si>
    <t>Payments for acquisition of intangible assets</t>
  </si>
  <si>
    <t>Receipt of government grants</t>
  </si>
  <si>
    <t>Interest received</t>
  </si>
  <si>
    <t>Proceeds from the sale of property, plant and equipment</t>
  </si>
  <si>
    <t>Net cash used in investing activities</t>
  </si>
  <si>
    <t>Interest paid</t>
  </si>
  <si>
    <t>Transaction costs related to loans and borrowings</t>
  </si>
  <si>
    <t>Repayments of lease liabilities</t>
  </si>
  <si>
    <t>Transaction costs related to shares issuance</t>
  </si>
  <si>
    <t>Taxes on intragroup dividends</t>
  </si>
  <si>
    <t>Dividends paid to non-controlling interests in subsidiaries</t>
  </si>
  <si>
    <t>Net cash generated from financing activities</t>
  </si>
  <si>
    <t>Net decrease in cash and cash equivalents</t>
  </si>
  <si>
    <t>Cash and cash equivalents at the end of year</t>
  </si>
  <si>
    <t>Amortisation of government grants</t>
  </si>
  <si>
    <t>Share of result of associate</t>
  </si>
  <si>
    <t xml:space="preserve">Total reportable segments </t>
  </si>
  <si>
    <t xml:space="preserve">   Impairment of goodwill</t>
  </si>
  <si>
    <t xml:space="preserve"> - </t>
  </si>
  <si>
    <t>Gain on disposal of property, plant and equipment</t>
  </si>
  <si>
    <t xml:space="preserve">Investment in an associate  </t>
  </si>
  <si>
    <t xml:space="preserve"> -</t>
  </si>
  <si>
    <r>
      <t>EBITDA adjusted</t>
    </r>
    <r>
      <rPr>
        <b/>
        <vertAlign val="superscript"/>
        <sz val="8"/>
        <color theme="1"/>
        <rFont val="Tahoma"/>
        <family val="2"/>
      </rPr>
      <t>*</t>
    </r>
  </si>
  <si>
    <t>External customers</t>
  </si>
  <si>
    <t>Payment for the acquisition of a subsidiary, net of cash</t>
  </si>
  <si>
    <t>Payment for acquisition of associate</t>
  </si>
  <si>
    <t>Proceeds from borrowings</t>
  </si>
  <si>
    <t>Repayment of borrowings</t>
  </si>
  <si>
    <r>
      <t xml:space="preserve">2023
</t>
    </r>
    <r>
      <rPr>
        <i/>
        <sz val="8"/>
        <color rgb="FF000000"/>
        <rFont val="Tahoma"/>
        <family val="2"/>
      </rPr>
      <t>audited</t>
    </r>
  </si>
  <si>
    <r>
      <t xml:space="preserve">2022
</t>
    </r>
    <r>
      <rPr>
        <i/>
        <sz val="8"/>
        <color rgb="FF000000"/>
        <rFont val="Tahoma"/>
        <family val="2"/>
      </rPr>
      <t>unaudited</t>
    </r>
  </si>
  <si>
    <t>audited</t>
  </si>
  <si>
    <t>unaudited</t>
  </si>
  <si>
    <r>
      <t xml:space="preserve">Balance as at 1 January 2022 </t>
    </r>
    <r>
      <rPr>
        <i/>
        <sz val="8"/>
        <color rgb="FF000000"/>
        <rFont val="Tahoma"/>
        <family val="2"/>
      </rPr>
      <t>(unaudited)</t>
    </r>
  </si>
  <si>
    <r>
      <t xml:space="preserve">Balance as at 31 December 2022 </t>
    </r>
    <r>
      <rPr>
        <i/>
        <sz val="8"/>
        <color rgb="FF000000"/>
        <rFont val="Tahoma"/>
        <family val="2"/>
      </rPr>
      <t>(unaudited)</t>
    </r>
  </si>
  <si>
    <r>
      <t xml:space="preserve">Balance as at 31 December 2023 </t>
    </r>
    <r>
      <rPr>
        <i/>
        <sz val="8"/>
        <color rgb="FF000000"/>
        <rFont val="Tahoma"/>
        <family val="2"/>
      </rPr>
      <t>(audited)</t>
    </r>
  </si>
  <si>
    <r>
      <t xml:space="preserve">2023 </t>
    </r>
    <r>
      <rPr>
        <i/>
        <sz val="8"/>
        <color theme="1"/>
        <rFont val="Tahoma"/>
        <family val="2"/>
      </rPr>
      <t>(audited)</t>
    </r>
  </si>
  <si>
    <r>
      <t xml:space="preserve">2022 </t>
    </r>
    <r>
      <rPr>
        <i/>
        <sz val="8"/>
        <color theme="1"/>
        <rFont val="Tahoma"/>
        <family val="2"/>
      </rPr>
      <t>(unaudited)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</si>
</sst>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b/>
      <u/>
      <sz val="8"/>
      <color theme="10"/>
      <name val="Tahoma"/>
      <family val="2"/>
    </font>
    <font>
      <sz val="8"/>
      <name val="Tahoma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sz val="8.5"/>
      <color theme="1"/>
      <name val="Calibri"/>
      <family val="2"/>
    </font>
    <font>
      <b/>
      <sz val="8.5"/>
      <color theme="1"/>
      <name val="Calibri"/>
      <family val="2"/>
    </font>
    <font>
      <b/>
      <i/>
      <sz val="8.5"/>
      <color theme="1"/>
      <name val="Calibri"/>
      <family val="2"/>
    </font>
    <font>
      <i/>
      <sz val="8.5"/>
      <color theme="1"/>
      <name val="Calibri"/>
      <family val="2"/>
    </font>
    <font>
      <b/>
      <vertAlign val="superscript"/>
      <sz val="8"/>
      <color theme="1"/>
      <name val="Tahoma"/>
      <family val="2"/>
    </font>
    <font>
      <b/>
      <i/>
      <sz val="8"/>
      <color theme="1"/>
      <name val="Tahoma"/>
      <family val="2"/>
    </font>
    <font>
      <u/>
      <sz val="8"/>
      <color theme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2" applyNumberFormat="0" applyAlignment="0" applyProtection="0"/>
    <xf numFmtId="0" fontId="22" fillId="6" borderId="13" applyNumberFormat="0" applyAlignment="0" applyProtection="0"/>
    <xf numFmtId="0" fontId="24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30" fillId="0" borderId="0"/>
    <xf numFmtId="0" fontId="31" fillId="0" borderId="0"/>
    <xf numFmtId="0" fontId="32" fillId="0" borderId="0"/>
    <xf numFmtId="165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3" fillId="33" borderId="0">
      <alignment horizontal="left" vertical="top"/>
    </xf>
    <xf numFmtId="9" fontId="1" fillId="0" borderId="0" applyFont="0" applyFill="0" applyBorder="0" applyAlignment="0" applyProtection="0"/>
    <xf numFmtId="0" fontId="3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/>
    <xf numFmtId="0" fontId="32" fillId="0" borderId="0"/>
    <xf numFmtId="43" fontId="37" fillId="0" borderId="0" applyFont="0" applyFill="0" applyBorder="0" applyAlignment="0" applyProtection="0"/>
    <xf numFmtId="0" fontId="37" fillId="0" borderId="0"/>
    <xf numFmtId="0" fontId="39" fillId="4" borderId="0" applyNumberFormat="0" applyBorder="0" applyAlignment="0" applyProtection="0"/>
    <xf numFmtId="0" fontId="40" fillId="0" borderId="0"/>
    <xf numFmtId="0" fontId="19" fillId="3" borderId="0" applyNumberFormat="0" applyBorder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0" borderId="0"/>
    <xf numFmtId="0" fontId="42" fillId="0" borderId="0"/>
    <xf numFmtId="0" fontId="42" fillId="8" borderId="16" applyNumberFormat="0" applyFont="0" applyAlignment="0" applyProtection="0"/>
    <xf numFmtId="43" fontId="42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25" fillId="7" borderId="15" applyNumberFormat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0" borderId="0"/>
    <xf numFmtId="43" fontId="45" fillId="0" borderId="0" applyFont="0" applyFill="0" applyBorder="0" applyAlignment="0" applyProtection="0"/>
    <xf numFmtId="4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0" fontId="30" fillId="0" borderId="0"/>
    <xf numFmtId="0" fontId="46" fillId="0" borderId="0"/>
    <xf numFmtId="0" fontId="47" fillId="0" borderId="0"/>
    <xf numFmtId="0" fontId="47" fillId="0" borderId="0"/>
    <xf numFmtId="43" fontId="4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1" fillId="0" borderId="0"/>
    <xf numFmtId="0" fontId="37" fillId="0" borderId="0"/>
    <xf numFmtId="166" fontId="37" fillId="0" borderId="0" applyFont="0" applyFill="0" applyBorder="0" applyAlignment="0" applyProtection="0"/>
    <xf numFmtId="0" fontId="48" fillId="0" borderId="0"/>
    <xf numFmtId="0" fontId="37" fillId="0" borderId="0"/>
    <xf numFmtId="0" fontId="37" fillId="0" borderId="0"/>
    <xf numFmtId="43" fontId="48" fillId="0" borderId="0" applyFont="0" applyFill="0" applyBorder="0" applyAlignment="0" applyProtection="0"/>
    <xf numFmtId="170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0" borderId="0"/>
    <xf numFmtId="0" fontId="37" fillId="0" borderId="0"/>
    <xf numFmtId="43" fontId="4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31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1" fillId="0" borderId="0"/>
    <xf numFmtId="0" fontId="1" fillId="8" borderId="16" applyNumberFormat="0" applyFont="0" applyAlignment="0" applyProtection="0"/>
    <xf numFmtId="0" fontId="21" fillId="5" borderId="12" applyNumberFormat="0" applyAlignment="0" applyProtection="0"/>
    <xf numFmtId="0" fontId="1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1" fillId="0" borderId="0"/>
    <xf numFmtId="43" fontId="41" fillId="0" borderId="0" applyFont="0" applyFill="0" applyBorder="0" applyAlignment="0" applyProtection="0"/>
    <xf numFmtId="169" fontId="1" fillId="0" borderId="0"/>
    <xf numFmtId="167" fontId="31" fillId="0" borderId="0"/>
    <xf numFmtId="169" fontId="37" fillId="0" borderId="0"/>
    <xf numFmtId="167" fontId="1" fillId="0" borderId="0"/>
    <xf numFmtId="169" fontId="37" fillId="0" borderId="0"/>
    <xf numFmtId="167" fontId="1" fillId="0" borderId="0"/>
    <xf numFmtId="0" fontId="1" fillId="0" borderId="0"/>
    <xf numFmtId="169" fontId="1" fillId="0" borderId="0"/>
    <xf numFmtId="171" fontId="37" fillId="0" borderId="0" applyFont="0" applyFill="0" applyBorder="0" applyAlignment="0" applyProtection="0"/>
    <xf numFmtId="0" fontId="31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7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9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48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37" fillId="0" borderId="0"/>
    <xf numFmtId="171" fontId="37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41" fillId="0" borderId="0"/>
    <xf numFmtId="167" fontId="37" fillId="0" borderId="0"/>
    <xf numFmtId="0" fontId="3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1" fillId="0" borderId="0"/>
    <xf numFmtId="0" fontId="37" fillId="0" borderId="0"/>
    <xf numFmtId="0" fontId="1" fillId="0" borderId="0"/>
    <xf numFmtId="0" fontId="50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5" borderId="12" applyNumberFormat="0" applyAlignment="0" applyProtection="0"/>
    <xf numFmtId="0" fontId="57" fillId="6" borderId="13" applyNumberFormat="0" applyAlignment="0" applyProtection="0"/>
    <xf numFmtId="0" fontId="58" fillId="6" borderId="12" applyNumberFormat="0" applyAlignment="0" applyProtection="0"/>
    <xf numFmtId="0" fontId="59" fillId="0" borderId="14" applyNumberFormat="0" applyFill="0" applyAlignment="0" applyProtection="0"/>
    <xf numFmtId="0" fontId="60" fillId="7" borderId="15" applyNumberFormat="0" applyAlignment="0" applyProtection="0"/>
    <xf numFmtId="0" fontId="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17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63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63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63" fillId="32" borderId="0" applyNumberFormat="0" applyBorder="0" applyAlignment="0" applyProtection="0"/>
    <xf numFmtId="0" fontId="37" fillId="0" borderId="0"/>
    <xf numFmtId="0" fontId="31" fillId="8" borderId="16" applyNumberFormat="0" applyFont="0" applyAlignment="0" applyProtection="0"/>
    <xf numFmtId="0" fontId="37" fillId="0" borderId="0"/>
    <xf numFmtId="0" fontId="37" fillId="0" borderId="0"/>
    <xf numFmtId="0" fontId="31" fillId="8" borderId="16" applyNumberFormat="0" applyFont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30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30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41" fillId="0" borderId="0" applyFont="0" applyFill="0" applyBorder="0" applyAlignment="0" applyProtection="0"/>
    <xf numFmtId="0" fontId="37" fillId="0" borderId="0"/>
    <xf numFmtId="43" fontId="1" fillId="0" borderId="0" applyFont="0" applyFill="0" applyBorder="0" applyAlignment="0" applyProtection="0"/>
    <xf numFmtId="0" fontId="1" fillId="0" borderId="0"/>
    <xf numFmtId="0" fontId="37" fillId="0" borderId="0"/>
    <xf numFmtId="167" fontId="1" fillId="0" borderId="0"/>
    <xf numFmtId="43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43" fontId="46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6" fillId="0" borderId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3" fillId="6" borderId="12" applyNumberFormat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4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25" borderId="0" applyNumberFormat="0" applyBorder="0" applyAlignment="0" applyProtection="0"/>
    <xf numFmtId="0" fontId="19" fillId="3" borderId="0" applyNumberFormat="0" applyBorder="0" applyAlignment="0" applyProtection="0"/>
    <xf numFmtId="0" fontId="25" fillId="7" borderId="15" applyNumberFormat="0" applyAlignment="0" applyProtection="0"/>
    <xf numFmtId="165" fontId="1" fillId="0" borderId="0" applyFont="0" applyFill="0" applyBorder="0" applyAlignment="0" applyProtection="0"/>
    <xf numFmtId="0" fontId="64" fillId="0" borderId="18"/>
    <xf numFmtId="0" fontId="44" fillId="0" borderId="0"/>
    <xf numFmtId="0" fontId="43" fillId="0" borderId="0"/>
    <xf numFmtId="43" fontId="1" fillId="0" borderId="0" applyFont="0" applyFill="0" applyBorder="0" applyAlignment="0" applyProtection="0"/>
    <xf numFmtId="0" fontId="65" fillId="0" borderId="0"/>
    <xf numFmtId="43" fontId="65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7" fillId="0" borderId="0"/>
    <xf numFmtId="165" fontId="37" fillId="0" borderId="0" applyNumberFormat="0" applyFill="0" applyBorder="0" applyAlignment="0" applyProtection="0"/>
    <xf numFmtId="165" fontId="37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154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6" fillId="0" borderId="0" xfId="1" applyNumberFormat="1" applyFont="1" applyFill="1" applyBorder="1"/>
    <xf numFmtId="164" fontId="3" fillId="0" borderId="0" xfId="1" applyNumberFormat="1" applyFont="1" applyFill="1" applyAlignment="1">
      <alignment horizontal="right" vertical="center"/>
    </xf>
    <xf numFmtId="43" fontId="3" fillId="0" borderId="0" xfId="1" applyFont="1" applyFill="1" applyAlignment="1">
      <alignment horizontal="right" vertical="center" wrapText="1"/>
    </xf>
    <xf numFmtId="164" fontId="6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Fill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164" fontId="5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4" fillId="0" borderId="0" xfId="0" applyFont="1" applyBorder="1" applyAlignment="1">
      <alignment horizontal="justify" vertical="center"/>
    </xf>
    <xf numFmtId="0" fontId="66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164" fontId="6" fillId="0" borderId="3" xfId="1" applyNumberFormat="1" applyFont="1" applyFill="1" applyBorder="1"/>
    <xf numFmtId="3" fontId="3" fillId="0" borderId="0" xfId="0" applyNumberFormat="1" applyFont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/>
    <xf numFmtId="164" fontId="4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/>
    <xf numFmtId="0" fontId="6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4" fillId="0" borderId="0" xfId="0" quotePrefix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64" fontId="4" fillId="0" borderId="1" xfId="0" quotePrefix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6" fillId="0" borderId="0" xfId="1" applyNumberFormat="1" applyFont="1" applyFill="1" applyAlignment="1">
      <alignment horizontal="right"/>
    </xf>
    <xf numFmtId="164" fontId="6" fillId="0" borderId="21" xfId="1" applyNumberFormat="1" applyFont="1" applyFill="1" applyBorder="1" applyAlignment="1">
      <alignment horizontal="right" vertical="center"/>
    </xf>
    <xf numFmtId="164" fontId="6" fillId="0" borderId="21" xfId="1" applyNumberFormat="1" applyFont="1" applyFill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right" vertical="center"/>
    </xf>
    <xf numFmtId="0" fontId="68" fillId="0" borderId="0" xfId="0" applyFont="1" applyAlignment="1">
      <alignment horizontal="right" vertical="center" wrapText="1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7" fillId="0" borderId="0" xfId="0" applyFont="1" applyAlignment="1">
      <alignment horizontal="justify" vertical="center"/>
    </xf>
    <xf numFmtId="164" fontId="68" fillId="0" borderId="22" xfId="1" applyNumberFormat="1" applyFont="1" applyBorder="1" applyAlignment="1">
      <alignment horizontal="right" vertical="center"/>
    </xf>
    <xf numFmtId="164" fontId="0" fillId="0" borderId="0" xfId="1" applyNumberFormat="1" applyFont="1"/>
    <xf numFmtId="164" fontId="69" fillId="0" borderId="0" xfId="1" applyNumberFormat="1" applyFont="1" applyAlignment="1">
      <alignment horizontal="right" vertical="center" wrapText="1"/>
    </xf>
    <xf numFmtId="164" fontId="67" fillId="0" borderId="0" xfId="1" applyNumberFormat="1" applyFont="1" applyAlignment="1">
      <alignment horizontal="right" vertical="center"/>
    </xf>
    <xf numFmtId="164" fontId="67" fillId="0" borderId="0" xfId="1" applyNumberFormat="1" applyFont="1" applyAlignment="1">
      <alignment horizontal="right" vertical="center" wrapText="1"/>
    </xf>
    <xf numFmtId="164" fontId="69" fillId="0" borderId="0" xfId="1" applyNumberFormat="1" applyFont="1" applyAlignment="1">
      <alignment horizontal="right" vertical="center"/>
    </xf>
    <xf numFmtId="164" fontId="67" fillId="0" borderId="5" xfId="1" applyNumberFormat="1" applyFont="1" applyBorder="1" applyAlignment="1">
      <alignment horizontal="right" vertical="center"/>
    </xf>
    <xf numFmtId="164" fontId="67" fillId="0" borderId="5" xfId="1" applyNumberFormat="1" applyFont="1" applyBorder="1" applyAlignment="1">
      <alignment horizontal="right" vertical="center" wrapText="1"/>
    </xf>
    <xf numFmtId="164" fontId="70" fillId="0" borderId="0" xfId="1" applyNumberFormat="1" applyFont="1" applyAlignment="1">
      <alignment horizontal="right" vertical="center" wrapText="1"/>
    </xf>
    <xf numFmtId="164" fontId="67" fillId="0" borderId="0" xfId="1" applyNumberFormat="1" applyFont="1" applyBorder="1" applyAlignment="1">
      <alignment horizontal="right" vertical="center"/>
    </xf>
    <xf numFmtId="164" fontId="68" fillId="0" borderId="0" xfId="1" applyNumberFormat="1" applyFont="1" applyBorder="1" applyAlignment="1">
      <alignment horizontal="right" vertical="center"/>
    </xf>
    <xf numFmtId="164" fontId="68" fillId="0" borderId="0" xfId="1" applyNumberFormat="1" applyFont="1" applyBorder="1" applyAlignment="1">
      <alignment horizontal="right" vertical="center" wrapText="1"/>
    </xf>
    <xf numFmtId="164" fontId="67" fillId="0" borderId="0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indent="3"/>
    </xf>
    <xf numFmtId="0" fontId="5" fillId="0" borderId="23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indent="4"/>
    </xf>
    <xf numFmtId="0" fontId="6" fillId="0" borderId="0" xfId="0" applyFont="1" applyBorder="1" applyAlignment="1">
      <alignment wrapText="1"/>
    </xf>
    <xf numFmtId="0" fontId="5" fillId="0" borderId="24" xfId="0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 wrapText="1"/>
    </xf>
    <xf numFmtId="164" fontId="6" fillId="0" borderId="5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right" vertical="center" wrapText="1"/>
    </xf>
    <xf numFmtId="164" fontId="5" fillId="0" borderId="22" xfId="1" applyNumberFormat="1" applyFont="1" applyBorder="1" applyAlignment="1">
      <alignment horizontal="right" vertical="center"/>
    </xf>
    <xf numFmtId="164" fontId="5" fillId="0" borderId="22" xfId="1" applyNumberFormat="1" applyFont="1" applyBorder="1" applyAlignment="1">
      <alignment horizontal="right"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/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5" fillId="0" borderId="25" xfId="1" applyNumberFormat="1" applyFont="1" applyBorder="1" applyAlignment="1">
      <alignment horizontal="right" vertical="center"/>
    </xf>
    <xf numFmtId="164" fontId="5" fillId="0" borderId="25" xfId="1" applyNumberFormat="1" applyFont="1" applyBorder="1" applyAlignment="1">
      <alignment horizontal="right" vertical="center" wrapText="1"/>
    </xf>
    <xf numFmtId="0" fontId="7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6" fillId="0" borderId="2" xfId="1" applyNumberFormat="1" applyFont="1" applyBorder="1" applyAlignment="1">
      <alignment horizontal="right" vertical="center"/>
    </xf>
    <xf numFmtId="0" fontId="69" fillId="0" borderId="0" xfId="0" applyFont="1" applyAlignment="1">
      <alignment vertical="center" wrapText="1"/>
    </xf>
    <xf numFmtId="0" fontId="4" fillId="0" borderId="21" xfId="0" quotePrefix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/>
    <xf numFmtId="164" fontId="13" fillId="0" borderId="0" xfId="0" quotePrefix="1" applyNumberFormat="1" applyFont="1" applyBorder="1" applyAlignment="1">
      <alignment horizontal="right" vertical="center" wrapText="1"/>
    </xf>
    <xf numFmtId="41" fontId="13" fillId="0" borderId="0" xfId="0" applyNumberFormat="1" applyFont="1" applyAlignment="1">
      <alignment horizontal="right" vertical="center" wrapText="1"/>
    </xf>
    <xf numFmtId="164" fontId="11" fillId="34" borderId="19" xfId="1" applyNumberFormat="1" applyFont="1" applyFill="1" applyBorder="1" applyAlignment="1">
      <alignment horizontal="center"/>
    </xf>
    <xf numFmtId="164" fontId="11" fillId="34" borderId="20" xfId="1" applyNumberFormat="1" applyFont="1" applyFill="1" applyBorder="1" applyAlignment="1">
      <alignment horizontal="center"/>
    </xf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3" fillId="0" borderId="0" xfId="2" applyFont="1" applyFill="1"/>
    <xf numFmtId="0" fontId="10" fillId="0" borderId="0" xfId="2" applyFont="1" applyFill="1"/>
    <xf numFmtId="0" fontId="7" fillId="0" borderId="0" xfId="0" applyFont="1" applyFill="1"/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1:H19"/>
  <sheetViews>
    <sheetView showGridLines="0" tabSelected="1" zoomScaleNormal="100" workbookViewId="0">
      <selection activeCell="C18" sqref="C18"/>
    </sheetView>
  </sheetViews>
  <sheetFormatPr defaultColWidth="8.6328125" defaultRowHeight="10" x14ac:dyDescent="0.2"/>
  <cols>
    <col min="1" max="1" width="8.6328125" style="49"/>
    <col min="2" max="2" width="12.1796875" style="49" customWidth="1"/>
    <col min="3" max="3" width="15.90625" style="49" customWidth="1"/>
    <col min="4" max="4" width="11.1796875" style="49" customWidth="1"/>
    <col min="5" max="5" width="9.1796875" style="49" customWidth="1"/>
    <col min="6" max="6" width="10.08984375" style="49" customWidth="1"/>
    <col min="7" max="16384" width="8.6328125" style="49"/>
  </cols>
  <sheetData>
    <row r="1" spans="2:8" x14ac:dyDescent="0.2">
      <c r="B1" s="146"/>
      <c r="C1" s="146"/>
      <c r="D1" s="146"/>
      <c r="E1" s="146"/>
      <c r="F1" s="146"/>
      <c r="G1" s="146"/>
      <c r="H1" s="146"/>
    </row>
    <row r="2" spans="2:8" x14ac:dyDescent="0.2">
      <c r="B2" s="146"/>
      <c r="C2" s="146"/>
      <c r="D2" s="147" t="s">
        <v>0</v>
      </c>
      <c r="E2" s="146"/>
      <c r="F2" s="146"/>
      <c r="G2" s="146"/>
      <c r="H2" s="146"/>
    </row>
    <row r="3" spans="2:8" x14ac:dyDescent="0.2">
      <c r="B3" s="148"/>
      <c r="C3" s="148"/>
      <c r="D3" s="149" t="s">
        <v>131</v>
      </c>
      <c r="E3" s="148"/>
      <c r="F3" s="148"/>
      <c r="G3" s="146"/>
      <c r="H3" s="146"/>
    </row>
    <row r="4" spans="2:8" x14ac:dyDescent="0.2">
      <c r="B4" s="150"/>
      <c r="C4" s="146"/>
      <c r="D4" s="149" t="s">
        <v>113</v>
      </c>
      <c r="E4" s="146"/>
      <c r="F4" s="146"/>
      <c r="G4" s="146"/>
      <c r="H4" s="146"/>
    </row>
    <row r="5" spans="2:8" x14ac:dyDescent="0.2">
      <c r="B5" s="150"/>
      <c r="C5" s="146"/>
      <c r="D5" s="149" t="s">
        <v>114</v>
      </c>
      <c r="E5" s="146"/>
      <c r="F5" s="146"/>
      <c r="G5" s="146"/>
      <c r="H5" s="146"/>
    </row>
    <row r="6" spans="2:8" x14ac:dyDescent="0.2">
      <c r="B6" s="150"/>
      <c r="C6" s="146"/>
      <c r="D6" s="149"/>
      <c r="E6" s="146"/>
      <c r="F6" s="146"/>
      <c r="G6" s="146"/>
      <c r="H6" s="146"/>
    </row>
    <row r="7" spans="2:8" x14ac:dyDescent="0.2">
      <c r="B7" s="151" t="s">
        <v>115</v>
      </c>
      <c r="C7" s="146"/>
      <c r="D7" s="146"/>
      <c r="E7" s="146"/>
      <c r="F7" s="146"/>
      <c r="G7" s="146"/>
      <c r="H7" s="146"/>
    </row>
    <row r="8" spans="2:8" x14ac:dyDescent="0.2">
      <c r="B8" s="151" t="s">
        <v>1</v>
      </c>
      <c r="C8" s="146"/>
      <c r="D8" s="146"/>
      <c r="E8" s="146"/>
      <c r="F8" s="146"/>
      <c r="G8" s="146"/>
      <c r="H8" s="146"/>
    </row>
    <row r="9" spans="2:8" x14ac:dyDescent="0.2">
      <c r="B9" s="152" t="s">
        <v>2</v>
      </c>
      <c r="C9" s="146"/>
      <c r="D9" s="146"/>
      <c r="E9" s="146"/>
      <c r="F9" s="146"/>
      <c r="G9" s="146"/>
      <c r="H9" s="146"/>
    </row>
    <row r="10" spans="2:8" x14ac:dyDescent="0.2">
      <c r="B10" s="151" t="s">
        <v>3</v>
      </c>
      <c r="C10" s="146"/>
      <c r="D10" s="146"/>
      <c r="E10" s="146"/>
      <c r="F10" s="146"/>
      <c r="G10" s="146"/>
      <c r="H10" s="146"/>
    </row>
    <row r="11" spans="2:8" x14ac:dyDescent="0.2">
      <c r="B11" s="151" t="s">
        <v>116</v>
      </c>
      <c r="C11" s="146"/>
      <c r="D11" s="146"/>
      <c r="E11" s="146"/>
      <c r="F11" s="146"/>
      <c r="G11" s="146"/>
      <c r="H11" s="146"/>
    </row>
    <row r="12" spans="2:8" x14ac:dyDescent="0.2">
      <c r="B12" s="146"/>
      <c r="C12" s="146"/>
      <c r="D12" s="146"/>
      <c r="E12" s="146"/>
      <c r="F12" s="146"/>
      <c r="G12" s="146"/>
      <c r="H12" s="146"/>
    </row>
    <row r="13" spans="2:8" x14ac:dyDescent="0.2">
      <c r="B13" s="153" t="s">
        <v>6</v>
      </c>
      <c r="C13" s="146"/>
      <c r="D13" s="146"/>
      <c r="E13" s="146"/>
      <c r="F13" s="146"/>
      <c r="G13" s="146"/>
      <c r="H13" s="146"/>
    </row>
    <row r="14" spans="2:8" x14ac:dyDescent="0.2">
      <c r="B14" s="153" t="s">
        <v>4</v>
      </c>
      <c r="C14" s="146"/>
      <c r="D14" s="146"/>
      <c r="E14" s="146"/>
      <c r="F14" s="146"/>
      <c r="G14" s="146"/>
      <c r="H14" s="146"/>
    </row>
    <row r="15" spans="2:8" x14ac:dyDescent="0.2">
      <c r="B15" s="146"/>
      <c r="C15" s="146"/>
      <c r="D15" s="146"/>
      <c r="E15" s="146"/>
      <c r="F15" s="146"/>
      <c r="G15" s="146"/>
      <c r="H15" s="146"/>
    </row>
    <row r="16" spans="2:8" x14ac:dyDescent="0.2">
      <c r="B16" s="146"/>
      <c r="C16" s="146"/>
      <c r="D16" s="146"/>
      <c r="E16" s="146"/>
      <c r="F16" s="146"/>
      <c r="G16" s="146"/>
      <c r="H16" s="146"/>
    </row>
    <row r="17" spans="2:8" x14ac:dyDescent="0.2">
      <c r="B17" s="146"/>
      <c r="C17" s="146"/>
      <c r="D17" s="146"/>
      <c r="E17" s="146"/>
      <c r="F17" s="146"/>
      <c r="G17" s="146"/>
      <c r="H17" s="146"/>
    </row>
    <row r="18" spans="2:8" x14ac:dyDescent="0.2">
      <c r="B18" s="146"/>
      <c r="C18" s="146"/>
      <c r="D18" s="146"/>
      <c r="E18" s="146"/>
      <c r="F18" s="146"/>
      <c r="G18" s="146"/>
      <c r="H18" s="146"/>
    </row>
    <row r="19" spans="2:8" x14ac:dyDescent="0.2">
      <c r="B19" s="146"/>
      <c r="C19" s="146"/>
      <c r="D19" s="146"/>
      <c r="E19" s="146"/>
      <c r="F19" s="146"/>
      <c r="G19" s="146"/>
      <c r="H19" s="146"/>
    </row>
  </sheetData>
  <hyperlinks>
    <hyperlink ref="B8" location="SOFP!A1" display="CONSOLIDATED STATEMENT OF FINANCIAL POSITION" xr:uid="{3A91996A-652D-4D35-97F8-4272DE33DFAA}"/>
    <hyperlink ref="B9" location="SOCE!A1" display="CONSOLIDATED STATEMENT OF CHANGES IN EQUITY" xr:uid="{67D9B2C3-FA4A-42E5-A887-D6F770416BB1}"/>
    <hyperlink ref="B10" location="SOCF!A1" display="CONSOLIDATED STATEMENT OF CASH FLOWS" xr:uid="{D42AA9BD-AE16-4C79-BECF-3A0376D095E4}"/>
    <hyperlink ref="B11" location="'SEGMENT REPORTING'!A1" display="SEGMENT REPORTING" xr:uid="{1A889B47-D73A-4849-948C-7DA607EE0675}"/>
    <hyperlink ref="B7" location="SOCI!A1" display="CONSOLIDATED STATEMENT OF COMPREHENSIVE INCOME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D61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C18" sqref="C18"/>
    </sheetView>
  </sheetViews>
  <sheetFormatPr defaultColWidth="8.90625" defaultRowHeight="10" x14ac:dyDescent="0.2"/>
  <cols>
    <col min="1" max="1" width="40.08984375" style="83" customWidth="1"/>
    <col min="2" max="2" width="2.453125" style="58" customWidth="1"/>
    <col min="3" max="3" width="14.08984375" style="82" customWidth="1"/>
    <col min="4" max="4" width="14.81640625" style="82" customWidth="1"/>
    <col min="5" max="16384" width="8.90625" style="58"/>
  </cols>
  <sheetData>
    <row r="1" spans="1:4" x14ac:dyDescent="0.2">
      <c r="A1" s="38" t="s">
        <v>7</v>
      </c>
    </row>
    <row r="2" spans="1:4" x14ac:dyDescent="0.2">
      <c r="A2" s="17" t="s">
        <v>12</v>
      </c>
    </row>
    <row r="3" spans="1:4" x14ac:dyDescent="0.2">
      <c r="A3" s="17"/>
    </row>
    <row r="4" spans="1:4" x14ac:dyDescent="0.2">
      <c r="B4" s="26" t="s">
        <v>115</v>
      </c>
    </row>
    <row r="5" spans="1:4" x14ac:dyDescent="0.2">
      <c r="B5" s="57" t="s">
        <v>55</v>
      </c>
    </row>
    <row r="6" spans="1:4" x14ac:dyDescent="0.2">
      <c r="B6" s="27"/>
    </row>
    <row r="7" spans="1:4" x14ac:dyDescent="0.2">
      <c r="C7" s="84"/>
      <c r="D7" s="84"/>
    </row>
    <row r="8" spans="1:4" ht="20.5" thickBot="1" x14ac:dyDescent="0.25">
      <c r="B8" s="22"/>
      <c r="C8" s="139" t="s">
        <v>181</v>
      </c>
      <c r="D8" s="139" t="s">
        <v>182</v>
      </c>
    </row>
    <row r="9" spans="1:4" x14ac:dyDescent="0.2">
      <c r="B9" s="22"/>
      <c r="C9" s="85"/>
      <c r="D9" s="85"/>
    </row>
    <row r="10" spans="1:4" x14ac:dyDescent="0.2">
      <c r="A10" s="31"/>
      <c r="B10" s="28"/>
      <c r="C10" s="29"/>
      <c r="D10" s="28"/>
    </row>
    <row r="11" spans="1:4" x14ac:dyDescent="0.2">
      <c r="A11" s="31" t="s">
        <v>117</v>
      </c>
      <c r="B11" s="30"/>
      <c r="C11" s="4">
        <v>425863799</v>
      </c>
      <c r="D11" s="4">
        <v>261461493</v>
      </c>
    </row>
    <row r="12" spans="1:4" x14ac:dyDescent="0.2">
      <c r="A12" s="31" t="s">
        <v>57</v>
      </c>
      <c r="B12" s="30"/>
      <c r="C12" s="4">
        <v>1392430</v>
      </c>
      <c r="D12" s="4">
        <v>1780230</v>
      </c>
    </row>
    <row r="13" spans="1:4" x14ac:dyDescent="0.2">
      <c r="A13" s="31"/>
      <c r="B13" s="30"/>
      <c r="C13" s="4"/>
      <c r="D13" s="4"/>
    </row>
    <row r="14" spans="1:4" x14ac:dyDescent="0.2">
      <c r="A14" s="31" t="s">
        <v>58</v>
      </c>
      <c r="B14" s="30"/>
      <c r="C14" s="4">
        <v>-15147448</v>
      </c>
      <c r="D14" s="4">
        <v>20559085</v>
      </c>
    </row>
    <row r="15" spans="1:4" x14ac:dyDescent="0.2">
      <c r="A15" s="43" t="s">
        <v>59</v>
      </c>
      <c r="B15" s="30"/>
      <c r="C15" s="4">
        <v>-270521860</v>
      </c>
      <c r="D15" s="4">
        <v>-193721409</v>
      </c>
    </row>
    <row r="16" spans="1:4" x14ac:dyDescent="0.2">
      <c r="A16" s="43" t="s">
        <v>60</v>
      </c>
      <c r="B16" s="30"/>
      <c r="C16" s="4">
        <v>-22918628</v>
      </c>
      <c r="D16" s="4">
        <v>-13352454</v>
      </c>
    </row>
    <row r="17" spans="1:4" x14ac:dyDescent="0.2">
      <c r="A17" s="43" t="s">
        <v>63</v>
      </c>
      <c r="B17" s="30"/>
      <c r="C17" s="4">
        <v>0</v>
      </c>
      <c r="D17" s="4">
        <v>-9855137</v>
      </c>
    </row>
    <row r="18" spans="1:4" x14ac:dyDescent="0.2">
      <c r="A18" s="43" t="s">
        <v>61</v>
      </c>
      <c r="B18" s="30"/>
      <c r="C18" s="4">
        <v>-68188370</v>
      </c>
      <c r="D18" s="4">
        <v>-38537962</v>
      </c>
    </row>
    <row r="19" spans="1:4" x14ac:dyDescent="0.2">
      <c r="A19" s="43" t="s">
        <v>118</v>
      </c>
      <c r="B19" s="30"/>
      <c r="C19" s="4">
        <v>-7654757</v>
      </c>
      <c r="D19" s="4">
        <v>-1449810</v>
      </c>
    </row>
    <row r="20" spans="1:4" x14ac:dyDescent="0.2">
      <c r="A20" s="43" t="s">
        <v>85</v>
      </c>
      <c r="B20" s="30"/>
      <c r="C20" s="4">
        <v>-41593451</v>
      </c>
      <c r="D20" s="4">
        <v>-27401797</v>
      </c>
    </row>
    <row r="21" spans="1:4" x14ac:dyDescent="0.2">
      <c r="A21" s="43" t="s">
        <v>64</v>
      </c>
      <c r="B21" s="30"/>
      <c r="C21" s="4">
        <v>-3558212</v>
      </c>
      <c r="D21" s="4">
        <v>-1264827</v>
      </c>
    </row>
    <row r="22" spans="1:4" x14ac:dyDescent="0.2">
      <c r="A22" s="43" t="s">
        <v>65</v>
      </c>
      <c r="B22" s="30"/>
      <c r="C22" s="4">
        <v>-705018</v>
      </c>
      <c r="D22" s="4">
        <v>0</v>
      </c>
    </row>
    <row r="23" spans="1:4" x14ac:dyDescent="0.2">
      <c r="A23" s="43" t="s">
        <v>66</v>
      </c>
      <c r="B23" s="30"/>
      <c r="C23" s="4">
        <v>-17047</v>
      </c>
      <c r="D23" s="4">
        <v>0</v>
      </c>
    </row>
    <row r="24" spans="1:4" x14ac:dyDescent="0.2">
      <c r="A24" s="22" t="s">
        <v>119</v>
      </c>
      <c r="B24" s="28"/>
      <c r="C24" s="32">
        <f>SUM(C11:C23)</f>
        <v>-3048562</v>
      </c>
      <c r="D24" s="32">
        <f>SUM(D11:D23)</f>
        <v>-1782588</v>
      </c>
    </row>
    <row r="25" spans="1:4" x14ac:dyDescent="0.2">
      <c r="A25" s="22"/>
      <c r="B25" s="28"/>
      <c r="C25" s="80"/>
      <c r="D25" s="80"/>
    </row>
    <row r="26" spans="1:4" x14ac:dyDescent="0.2">
      <c r="A26" s="43" t="s">
        <v>67</v>
      </c>
      <c r="B26" s="30"/>
      <c r="C26" s="4">
        <v>699530</v>
      </c>
      <c r="D26" s="4">
        <v>37402</v>
      </c>
    </row>
    <row r="27" spans="1:4" x14ac:dyDescent="0.2">
      <c r="A27" s="43" t="s">
        <v>68</v>
      </c>
      <c r="B27" s="30"/>
      <c r="C27" s="4">
        <v>-18446653</v>
      </c>
      <c r="D27" s="4">
        <v>-8144043</v>
      </c>
    </row>
    <row r="28" spans="1:4" x14ac:dyDescent="0.2">
      <c r="A28" s="22" t="s">
        <v>69</v>
      </c>
      <c r="B28" s="28"/>
      <c r="C28" s="34">
        <f>SUM(C26:C27)</f>
        <v>-17747123</v>
      </c>
      <c r="D28" s="34">
        <f>SUM(D26:D27)</f>
        <v>-8106641</v>
      </c>
    </row>
    <row r="29" spans="1:4" x14ac:dyDescent="0.2">
      <c r="A29" s="22"/>
      <c r="B29" s="28"/>
      <c r="C29" s="81"/>
      <c r="D29" s="81"/>
    </row>
    <row r="30" spans="1:4" x14ac:dyDescent="0.2">
      <c r="A30" s="43" t="s">
        <v>120</v>
      </c>
      <c r="B30" s="28"/>
      <c r="C30" s="35">
        <v>-206065</v>
      </c>
      <c r="D30" s="35">
        <v>-49715</v>
      </c>
    </row>
    <row r="31" spans="1:4" x14ac:dyDescent="0.2">
      <c r="B31" s="30"/>
      <c r="C31" s="35"/>
      <c r="D31" s="35"/>
    </row>
    <row r="32" spans="1:4" x14ac:dyDescent="0.2">
      <c r="A32" s="22" t="s">
        <v>121</v>
      </c>
      <c r="B32" s="28"/>
      <c r="C32" s="34">
        <f>C30+C28+C24</f>
        <v>-21001750</v>
      </c>
      <c r="D32" s="34">
        <f>D30+D28+D24</f>
        <v>-9938944</v>
      </c>
    </row>
    <row r="33" spans="1:4" x14ac:dyDescent="0.2">
      <c r="A33" s="22"/>
      <c r="B33" s="28"/>
      <c r="C33" s="81"/>
      <c r="D33" s="81"/>
    </row>
    <row r="34" spans="1:4" x14ac:dyDescent="0.2">
      <c r="A34" s="43" t="s">
        <v>70</v>
      </c>
      <c r="B34" s="30"/>
      <c r="C34" s="6">
        <v>-128838</v>
      </c>
      <c r="D34" s="6">
        <v>-39069</v>
      </c>
    </row>
    <row r="35" spans="1:4" x14ac:dyDescent="0.2">
      <c r="A35" s="43"/>
      <c r="B35" s="30"/>
      <c r="C35" s="58"/>
      <c r="D35" s="6"/>
    </row>
    <row r="36" spans="1:4" x14ac:dyDescent="0.2">
      <c r="A36" s="22" t="s">
        <v>122</v>
      </c>
      <c r="B36" s="28"/>
      <c r="C36" s="34">
        <f>SUM(C32:C34)</f>
        <v>-21130588</v>
      </c>
      <c r="D36" s="34">
        <f>SUM(D32:D34)</f>
        <v>-9978013</v>
      </c>
    </row>
    <row r="37" spans="1:4" x14ac:dyDescent="0.2">
      <c r="B37" s="30"/>
      <c r="C37" s="36"/>
      <c r="D37" s="36"/>
    </row>
    <row r="38" spans="1:4" x14ac:dyDescent="0.2">
      <c r="A38" s="86" t="s">
        <v>71</v>
      </c>
      <c r="B38" s="28"/>
      <c r="C38" s="33"/>
      <c r="D38" s="33"/>
    </row>
    <row r="39" spans="1:4" x14ac:dyDescent="0.2">
      <c r="A39" s="87" t="s">
        <v>72</v>
      </c>
      <c r="B39" s="30"/>
      <c r="C39" s="35"/>
      <c r="D39" s="35"/>
    </row>
    <row r="40" spans="1:4" x14ac:dyDescent="0.2">
      <c r="A40" s="31" t="s">
        <v>73</v>
      </c>
      <c r="B40" s="30"/>
      <c r="C40" s="35">
        <v>887098</v>
      </c>
      <c r="D40" s="35">
        <v>-183625</v>
      </c>
    </row>
    <row r="41" spans="1:4" x14ac:dyDescent="0.2">
      <c r="A41" s="31"/>
      <c r="B41" s="30"/>
      <c r="C41" s="35"/>
      <c r="D41" s="35"/>
    </row>
    <row r="42" spans="1:4" x14ac:dyDescent="0.2">
      <c r="A42" s="31"/>
      <c r="B42" s="30"/>
      <c r="C42" s="35"/>
      <c r="D42" s="35"/>
    </row>
    <row r="43" spans="1:4" x14ac:dyDescent="0.2">
      <c r="A43" s="87" t="s">
        <v>123</v>
      </c>
      <c r="B43" s="30"/>
      <c r="C43" s="35"/>
      <c r="D43" s="35"/>
    </row>
    <row r="44" spans="1:4" x14ac:dyDescent="0.2">
      <c r="A44" s="31" t="s">
        <v>8</v>
      </c>
      <c r="B44" s="30"/>
      <c r="C44" s="35">
        <v>18305263</v>
      </c>
      <c r="D44" s="35">
        <v>2795504</v>
      </c>
    </row>
    <row r="45" spans="1:4" x14ac:dyDescent="0.2">
      <c r="A45" s="31" t="s">
        <v>124</v>
      </c>
      <c r="B45" s="30"/>
      <c r="C45" s="35">
        <v>-2926767</v>
      </c>
      <c r="D45" s="35">
        <v>-447281</v>
      </c>
    </row>
    <row r="46" spans="1:4" x14ac:dyDescent="0.2">
      <c r="A46" s="31"/>
      <c r="B46" s="30"/>
      <c r="C46" s="35"/>
      <c r="D46" s="35"/>
    </row>
    <row r="47" spans="1:4" x14ac:dyDescent="0.2">
      <c r="A47" s="22" t="s">
        <v>125</v>
      </c>
      <c r="B47" s="28"/>
      <c r="C47" s="34">
        <f>SUM(C39:C46)</f>
        <v>16265594</v>
      </c>
      <c r="D47" s="34">
        <f>SUM(D39:D46)</f>
        <v>2164598</v>
      </c>
    </row>
    <row r="48" spans="1:4" x14ac:dyDescent="0.2">
      <c r="B48" s="30"/>
      <c r="C48" s="35"/>
      <c r="D48" s="35"/>
    </row>
    <row r="49" spans="1:4" x14ac:dyDescent="0.2">
      <c r="A49" s="22" t="s">
        <v>126</v>
      </c>
      <c r="B49" s="30"/>
      <c r="C49" s="34">
        <f>C36+C47</f>
        <v>-4864994</v>
      </c>
      <c r="D49" s="34">
        <f>D36+D47</f>
        <v>-7813415</v>
      </c>
    </row>
    <row r="50" spans="1:4" x14ac:dyDescent="0.2">
      <c r="B50" s="30"/>
      <c r="C50" s="35"/>
      <c r="D50" s="35"/>
    </row>
    <row r="51" spans="1:4" x14ac:dyDescent="0.2">
      <c r="A51" s="22" t="s">
        <v>127</v>
      </c>
      <c r="B51" s="30"/>
      <c r="C51" s="35"/>
      <c r="D51" s="35"/>
    </row>
    <row r="52" spans="1:4" x14ac:dyDescent="0.2">
      <c r="A52" s="57" t="s">
        <v>129</v>
      </c>
      <c r="B52" s="30"/>
      <c r="C52" s="35">
        <v>-19394198</v>
      </c>
      <c r="D52" s="35">
        <v>-10867424</v>
      </c>
    </row>
    <row r="53" spans="1:4" x14ac:dyDescent="0.2">
      <c r="A53" s="57" t="s">
        <v>128</v>
      </c>
      <c r="B53" s="30"/>
      <c r="C53" s="35">
        <v>-1736390</v>
      </c>
      <c r="D53" s="35">
        <v>889411</v>
      </c>
    </row>
    <row r="54" spans="1:4" x14ac:dyDescent="0.2">
      <c r="B54" s="30"/>
      <c r="C54" s="56">
        <f>SUM(C52:C53)</f>
        <v>-21130588</v>
      </c>
      <c r="D54" s="56">
        <f>SUM(D52:D53)</f>
        <v>-9978013</v>
      </c>
    </row>
    <row r="55" spans="1:4" x14ac:dyDescent="0.2">
      <c r="B55" s="30"/>
      <c r="C55" s="35"/>
      <c r="D55" s="35"/>
    </row>
    <row r="56" spans="1:4" x14ac:dyDescent="0.2">
      <c r="A56" s="38" t="s">
        <v>130</v>
      </c>
      <c r="B56" s="30"/>
      <c r="C56" s="35"/>
      <c r="D56" s="35"/>
    </row>
    <row r="57" spans="1:4" x14ac:dyDescent="0.2">
      <c r="A57" s="57" t="s">
        <v>129</v>
      </c>
      <c r="B57" s="30"/>
      <c r="C57" s="35">
        <v>-4757864</v>
      </c>
      <c r="D57" s="35">
        <v>-8647738</v>
      </c>
    </row>
    <row r="58" spans="1:4" x14ac:dyDescent="0.2">
      <c r="A58" s="57" t="s">
        <v>128</v>
      </c>
      <c r="B58" s="30"/>
      <c r="C58" s="35">
        <v>-107130</v>
      </c>
      <c r="D58" s="35">
        <v>834323</v>
      </c>
    </row>
    <row r="59" spans="1:4" x14ac:dyDescent="0.2">
      <c r="B59" s="30"/>
      <c r="C59" s="56">
        <f>SUM(C57:C58)</f>
        <v>-4864994</v>
      </c>
      <c r="D59" s="56">
        <f>SUM(D57:D58)</f>
        <v>-7813415</v>
      </c>
    </row>
    <row r="60" spans="1:4" x14ac:dyDescent="0.2">
      <c r="A60" s="22"/>
      <c r="B60" s="28"/>
      <c r="C60" s="35"/>
      <c r="D60" s="35"/>
    </row>
    <row r="61" spans="1:4" x14ac:dyDescent="0.2">
      <c r="A61" s="43" t="s">
        <v>74</v>
      </c>
      <c r="B61" s="30"/>
      <c r="C61" s="37">
        <v>-1.1000000000000001</v>
      </c>
      <c r="D61" s="37">
        <v>-0.61</v>
      </c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74"/>
  <sheetViews>
    <sheetView showGridLines="0" zoomScaleNormal="100" workbookViewId="0">
      <pane ySplit="8" topLeftCell="A9" activePane="bottomLeft" state="frozen"/>
      <selection pane="bottomLeft" activeCell="F17" sqref="F17"/>
    </sheetView>
  </sheetViews>
  <sheetFormatPr defaultColWidth="8.6328125" defaultRowHeight="10" x14ac:dyDescent="0.2"/>
  <cols>
    <col min="1" max="1" width="45.90625" style="18" customWidth="1"/>
    <col min="2" max="2" width="2.453125" style="49" customWidth="1"/>
    <col min="3" max="3" width="16" style="49" bestFit="1" customWidth="1"/>
    <col min="4" max="4" width="19.6328125" style="19" customWidth="1"/>
    <col min="5" max="16384" width="8.6328125" style="49"/>
  </cols>
  <sheetData>
    <row r="1" spans="1:9" x14ac:dyDescent="0.2">
      <c r="A1" s="38" t="s">
        <v>7</v>
      </c>
      <c r="D1" s="16"/>
    </row>
    <row r="2" spans="1:9" x14ac:dyDescent="0.2">
      <c r="A2" s="17" t="s">
        <v>12</v>
      </c>
      <c r="D2" s="16"/>
    </row>
    <row r="3" spans="1:9" x14ac:dyDescent="0.2">
      <c r="A3" s="17"/>
      <c r="D3" s="16"/>
    </row>
    <row r="4" spans="1:9" x14ac:dyDescent="0.2">
      <c r="B4" s="59" t="s">
        <v>1</v>
      </c>
      <c r="D4" s="20"/>
    </row>
    <row r="5" spans="1:9" x14ac:dyDescent="0.2">
      <c r="B5" s="60" t="s">
        <v>55</v>
      </c>
      <c r="D5" s="16"/>
    </row>
    <row r="6" spans="1:9" x14ac:dyDescent="0.2">
      <c r="B6" s="60"/>
      <c r="D6" s="16"/>
    </row>
    <row r="7" spans="1:9" x14ac:dyDescent="0.2">
      <c r="A7" s="25"/>
      <c r="C7" s="55"/>
      <c r="D7" s="55"/>
    </row>
    <row r="8" spans="1:9" x14ac:dyDescent="0.2">
      <c r="A8" s="25"/>
      <c r="B8" s="22"/>
      <c r="C8" s="89" t="s">
        <v>10</v>
      </c>
      <c r="D8" s="89" t="s">
        <v>9</v>
      </c>
    </row>
    <row r="9" spans="1:9" x14ac:dyDescent="0.2">
      <c r="A9" s="25"/>
      <c r="B9" s="22"/>
      <c r="C9" s="142" t="s">
        <v>183</v>
      </c>
      <c r="D9" s="142" t="s">
        <v>184</v>
      </c>
    </row>
    <row r="10" spans="1:9" s="58" customFormat="1" x14ac:dyDescent="0.2">
      <c r="A10" s="22" t="s">
        <v>13</v>
      </c>
      <c r="B10" s="22"/>
      <c r="C10" s="140"/>
      <c r="D10" s="141"/>
      <c r="G10" s="15"/>
      <c r="H10" s="40"/>
      <c r="I10" s="40"/>
    </row>
    <row r="11" spans="1:9" s="58" customFormat="1" x14ac:dyDescent="0.2">
      <c r="A11" s="22" t="s">
        <v>14</v>
      </c>
      <c r="B11" s="30"/>
      <c r="C11" s="40"/>
      <c r="D11" s="43"/>
      <c r="G11" s="15"/>
      <c r="H11" s="40"/>
      <c r="I11" s="40"/>
    </row>
    <row r="12" spans="1:9" s="58" customFormat="1" x14ac:dyDescent="0.2">
      <c r="A12" s="43" t="s">
        <v>15</v>
      </c>
      <c r="B12" s="30"/>
      <c r="C12" s="4">
        <v>84923483</v>
      </c>
      <c r="D12" s="4">
        <v>69706149</v>
      </c>
      <c r="G12" s="40"/>
      <c r="H12" s="88"/>
      <c r="I12" s="88"/>
    </row>
    <row r="13" spans="1:9" s="58" customFormat="1" x14ac:dyDescent="0.2">
      <c r="A13" s="43" t="s">
        <v>16</v>
      </c>
      <c r="B13" s="30"/>
      <c r="C13" s="4">
        <v>110840590</v>
      </c>
      <c r="D13" s="4">
        <v>95242919</v>
      </c>
      <c r="G13" s="40"/>
      <c r="H13" s="88"/>
      <c r="I13" s="88"/>
    </row>
    <row r="14" spans="1:9" s="58" customFormat="1" x14ac:dyDescent="0.2">
      <c r="A14" s="43" t="s">
        <v>17</v>
      </c>
      <c r="B14" s="30"/>
      <c r="C14" s="4">
        <v>206439728</v>
      </c>
      <c r="D14" s="4">
        <v>130462278</v>
      </c>
      <c r="G14" s="40"/>
      <c r="H14" s="88"/>
      <c r="I14" s="88"/>
    </row>
    <row r="15" spans="1:9" s="58" customFormat="1" x14ac:dyDescent="0.2">
      <c r="A15" s="43" t="s">
        <v>18</v>
      </c>
      <c r="B15" s="30"/>
      <c r="C15" s="4">
        <v>14654827</v>
      </c>
      <c r="D15" s="4">
        <v>6629426</v>
      </c>
      <c r="G15" s="40"/>
      <c r="H15" s="88"/>
      <c r="I15" s="88"/>
    </row>
    <row r="16" spans="1:9" s="58" customFormat="1" x14ac:dyDescent="0.2">
      <c r="A16" s="43" t="s">
        <v>19</v>
      </c>
      <c r="B16" s="30"/>
      <c r="C16" s="4">
        <v>0</v>
      </c>
      <c r="D16" s="4">
        <v>1070610</v>
      </c>
      <c r="G16" s="40"/>
      <c r="H16" s="40"/>
      <c r="I16" s="88"/>
    </row>
    <row r="17" spans="1:9" s="58" customFormat="1" ht="10.5" thickBot="1" x14ac:dyDescent="0.25">
      <c r="A17" s="43" t="s">
        <v>20</v>
      </c>
      <c r="B17" s="30"/>
      <c r="C17" s="4">
        <v>34800</v>
      </c>
      <c r="D17" s="4">
        <v>41208</v>
      </c>
      <c r="G17" s="40"/>
      <c r="H17" s="88"/>
      <c r="I17" s="88"/>
    </row>
    <row r="18" spans="1:9" s="58" customFormat="1" ht="10.5" thickBot="1" x14ac:dyDescent="0.25">
      <c r="A18" s="22" t="s">
        <v>21</v>
      </c>
      <c r="B18" s="30"/>
      <c r="C18" s="63">
        <f>SUM(C12:C17)</f>
        <v>416893428</v>
      </c>
      <c r="D18" s="63">
        <f>SUM(D12:D17)</f>
        <v>303152590</v>
      </c>
      <c r="G18" s="15"/>
      <c r="H18" s="88"/>
      <c r="I18" s="88"/>
    </row>
    <row r="19" spans="1:9" s="58" customFormat="1" x14ac:dyDescent="0.2">
      <c r="A19" s="40"/>
      <c r="B19" s="30"/>
      <c r="C19" s="64"/>
      <c r="D19" s="64"/>
      <c r="G19" s="15"/>
      <c r="H19" s="40"/>
      <c r="I19" s="40"/>
    </row>
    <row r="20" spans="1:9" s="58" customFormat="1" x14ac:dyDescent="0.2">
      <c r="A20" s="22" t="s">
        <v>22</v>
      </c>
      <c r="B20" s="30"/>
      <c r="C20" s="65"/>
      <c r="D20" s="65"/>
      <c r="G20" s="40"/>
      <c r="H20" s="88"/>
      <c r="I20" s="88"/>
    </row>
    <row r="21" spans="1:9" s="58" customFormat="1" x14ac:dyDescent="0.2">
      <c r="A21" s="40" t="s">
        <v>23</v>
      </c>
      <c r="B21" s="30"/>
      <c r="C21" s="62">
        <v>89411631</v>
      </c>
      <c r="D21" s="62">
        <v>101026476</v>
      </c>
      <c r="E21" s="43"/>
      <c r="G21" s="40"/>
      <c r="H21" s="88"/>
      <c r="I21" s="88"/>
    </row>
    <row r="22" spans="1:9" s="58" customFormat="1" x14ac:dyDescent="0.2">
      <c r="A22" s="40" t="s">
        <v>24</v>
      </c>
      <c r="B22" s="30"/>
      <c r="C22" s="62">
        <v>75517971</v>
      </c>
      <c r="D22" s="62">
        <v>22279728</v>
      </c>
      <c r="E22" s="43"/>
      <c r="G22" s="40"/>
      <c r="H22" s="88"/>
      <c r="I22" s="88"/>
    </row>
    <row r="23" spans="1:9" s="58" customFormat="1" x14ac:dyDescent="0.2">
      <c r="A23" s="40" t="s">
        <v>25</v>
      </c>
      <c r="B23" s="30"/>
      <c r="C23" s="62">
        <v>4157089</v>
      </c>
      <c r="D23" s="62">
        <v>4982756</v>
      </c>
      <c r="E23" s="43"/>
      <c r="G23" s="40"/>
      <c r="H23" s="88"/>
      <c r="I23" s="88"/>
    </row>
    <row r="24" spans="1:9" s="58" customFormat="1" x14ac:dyDescent="0.2">
      <c r="A24" s="40" t="s">
        <v>26</v>
      </c>
      <c r="B24" s="28"/>
      <c r="C24" s="62">
        <v>1291575</v>
      </c>
      <c r="D24" s="62">
        <v>127400</v>
      </c>
      <c r="E24" s="43"/>
      <c r="G24" s="40"/>
      <c r="H24" s="40"/>
      <c r="I24" s="88"/>
    </row>
    <row r="25" spans="1:9" s="58" customFormat="1" x14ac:dyDescent="0.2">
      <c r="A25" s="40" t="s">
        <v>27</v>
      </c>
      <c r="B25" s="30"/>
      <c r="C25" s="62">
        <v>0</v>
      </c>
      <c r="D25" s="62">
        <v>494740</v>
      </c>
      <c r="E25" s="43"/>
      <c r="G25" s="40"/>
      <c r="H25" s="88"/>
      <c r="I25" s="88"/>
    </row>
    <row r="26" spans="1:9" s="58" customFormat="1" ht="10.5" thickBot="1" x14ac:dyDescent="0.25">
      <c r="A26" s="40" t="s">
        <v>28</v>
      </c>
      <c r="B26" s="30"/>
      <c r="C26" s="62">
        <v>38501727</v>
      </c>
      <c r="D26" s="62">
        <v>42434560</v>
      </c>
      <c r="E26" s="43"/>
      <c r="G26" s="15"/>
      <c r="H26" s="88"/>
      <c r="I26" s="88"/>
    </row>
    <row r="27" spans="1:9" s="58" customFormat="1" ht="10.5" thickBot="1" x14ac:dyDescent="0.25">
      <c r="A27" s="22" t="s">
        <v>29</v>
      </c>
      <c r="B27" s="30"/>
      <c r="C27" s="66">
        <f>SUM(C21:C26)</f>
        <v>208879993</v>
      </c>
      <c r="D27" s="66">
        <f>SUM(D21:D26)</f>
        <v>171345660</v>
      </c>
      <c r="G27" s="15"/>
      <c r="H27" s="88"/>
      <c r="I27" s="88"/>
    </row>
    <row r="28" spans="1:9" s="58" customFormat="1" ht="10.5" thickBot="1" x14ac:dyDescent="0.25">
      <c r="A28" s="40"/>
      <c r="B28" s="28"/>
      <c r="C28" s="68"/>
      <c r="D28" s="67"/>
      <c r="G28" s="15"/>
      <c r="H28" s="40"/>
      <c r="I28" s="40"/>
    </row>
    <row r="29" spans="1:9" s="58" customFormat="1" ht="10.5" thickBot="1" x14ac:dyDescent="0.25">
      <c r="A29" s="22" t="s">
        <v>30</v>
      </c>
      <c r="B29" s="28"/>
      <c r="C29" s="69">
        <f>C27+C18</f>
        <v>625773421</v>
      </c>
      <c r="D29" s="69">
        <f>D27+D18</f>
        <v>474498250</v>
      </c>
      <c r="G29" s="15"/>
      <c r="H29" s="40"/>
      <c r="I29" s="40"/>
    </row>
    <row r="30" spans="1:9" s="58" customFormat="1" ht="10.5" thickTop="1" x14ac:dyDescent="0.2">
      <c r="A30" s="40"/>
      <c r="B30" s="30"/>
      <c r="C30" s="70"/>
      <c r="D30" s="70"/>
      <c r="G30" s="40"/>
      <c r="H30" s="88"/>
      <c r="I30" s="88"/>
    </row>
    <row r="31" spans="1:9" s="58" customFormat="1" x14ac:dyDescent="0.2">
      <c r="A31" s="22" t="s">
        <v>31</v>
      </c>
      <c r="B31" s="28"/>
      <c r="C31" s="65"/>
      <c r="D31" s="65"/>
      <c r="G31" s="40"/>
      <c r="H31" s="40"/>
      <c r="I31" s="40"/>
    </row>
    <row r="32" spans="1:9" s="58" customFormat="1" x14ac:dyDescent="0.2">
      <c r="A32" s="22" t="s">
        <v>32</v>
      </c>
      <c r="B32" s="30"/>
      <c r="C32" s="65"/>
      <c r="D32" s="65"/>
      <c r="G32" s="40"/>
      <c r="H32" s="88"/>
      <c r="I32" s="88"/>
    </row>
    <row r="33" spans="1:9" s="58" customFormat="1" x14ac:dyDescent="0.2">
      <c r="A33" s="43" t="s">
        <v>33</v>
      </c>
      <c r="B33" s="30"/>
      <c r="C33" s="4">
        <v>176945730</v>
      </c>
      <c r="D33" s="4">
        <v>176945730</v>
      </c>
      <c r="E33" s="43"/>
      <c r="G33" s="40"/>
      <c r="H33" s="88"/>
      <c r="I33" s="88"/>
    </row>
    <row r="34" spans="1:9" s="58" customFormat="1" x14ac:dyDescent="0.2">
      <c r="A34" s="40" t="s">
        <v>34</v>
      </c>
      <c r="B34" s="28"/>
      <c r="C34" s="4">
        <v>38</v>
      </c>
      <c r="D34" s="4">
        <v>38</v>
      </c>
      <c r="E34" s="43"/>
      <c r="G34" s="40"/>
      <c r="H34" s="88"/>
      <c r="I34" s="88"/>
    </row>
    <row r="35" spans="1:9" s="58" customFormat="1" x14ac:dyDescent="0.2">
      <c r="A35" s="40" t="s">
        <v>35</v>
      </c>
      <c r="B35" s="28"/>
      <c r="C35" s="4">
        <v>16452299</v>
      </c>
      <c r="D35" s="4">
        <v>2348223</v>
      </c>
      <c r="E35" s="43"/>
      <c r="G35" s="40"/>
      <c r="H35" s="88"/>
      <c r="I35" s="88"/>
    </row>
    <row r="36" spans="1:9" s="58" customFormat="1" x14ac:dyDescent="0.2">
      <c r="A36" s="58" t="s">
        <v>36</v>
      </c>
      <c r="B36" s="30"/>
      <c r="C36" s="4">
        <v>403721</v>
      </c>
      <c r="D36" s="4">
        <v>-128537</v>
      </c>
      <c r="G36" s="15"/>
      <c r="H36" s="88"/>
      <c r="I36" s="88"/>
    </row>
    <row r="37" spans="1:9" s="58" customFormat="1" ht="10.5" thickBot="1" x14ac:dyDescent="0.25">
      <c r="A37" s="40" t="s">
        <v>37</v>
      </c>
      <c r="B37" s="30"/>
      <c r="C37" s="4">
        <v>-32782295</v>
      </c>
      <c r="D37" s="4">
        <v>-18246667</v>
      </c>
      <c r="E37" s="43"/>
      <c r="G37" s="15"/>
      <c r="H37" s="40"/>
      <c r="I37" s="40"/>
    </row>
    <row r="38" spans="1:9" s="58" customFormat="1" ht="10.5" thickBot="1" x14ac:dyDescent="0.25">
      <c r="A38" s="22" t="s">
        <v>38</v>
      </c>
      <c r="B38" s="30"/>
      <c r="C38" s="66">
        <f>SUM(C33:C37)</f>
        <v>161019493</v>
      </c>
      <c r="D38" s="66">
        <f>SUM(D33:D37)</f>
        <v>160918787</v>
      </c>
      <c r="G38" s="40"/>
      <c r="H38" s="88"/>
      <c r="I38" s="88"/>
    </row>
    <row r="39" spans="1:9" s="58" customFormat="1" x14ac:dyDescent="0.2">
      <c r="A39" s="22"/>
      <c r="B39" s="30"/>
      <c r="C39" s="71"/>
      <c r="D39" s="71"/>
      <c r="G39" s="40"/>
      <c r="H39" s="88"/>
      <c r="I39" s="88"/>
    </row>
    <row r="40" spans="1:9" s="58" customFormat="1" x14ac:dyDescent="0.2">
      <c r="A40" s="40" t="s">
        <v>39</v>
      </c>
      <c r="B40" s="30"/>
      <c r="C40" s="72">
        <v>22579427</v>
      </c>
      <c r="D40" s="72">
        <v>17732186</v>
      </c>
      <c r="G40" s="40"/>
      <c r="H40" s="88"/>
      <c r="I40" s="88"/>
    </row>
    <row r="41" spans="1:9" s="58" customFormat="1" x14ac:dyDescent="0.2">
      <c r="A41" s="40"/>
      <c r="B41" s="30"/>
      <c r="C41" s="72"/>
      <c r="D41" s="72"/>
      <c r="G41" s="40"/>
      <c r="H41" s="88"/>
      <c r="I41" s="88"/>
    </row>
    <row r="42" spans="1:9" s="58" customFormat="1" ht="10.5" thickBot="1" x14ac:dyDescent="0.25">
      <c r="A42" s="22" t="s">
        <v>40</v>
      </c>
      <c r="B42" s="30"/>
      <c r="C42" s="73">
        <f>SUM(C38:C40)</f>
        <v>183598920</v>
      </c>
      <c r="D42" s="73">
        <f>SUM(D38:D40)</f>
        <v>178650973</v>
      </c>
      <c r="G42" s="40"/>
      <c r="H42" s="88"/>
      <c r="I42" s="88"/>
    </row>
    <row r="43" spans="1:9" s="58" customFormat="1" ht="11.5" customHeight="1" x14ac:dyDescent="0.2">
      <c r="A43" s="74"/>
      <c r="B43" s="30"/>
      <c r="C43" s="75"/>
      <c r="D43" s="75"/>
      <c r="G43" s="15"/>
      <c r="H43" s="88"/>
      <c r="I43" s="88"/>
    </row>
    <row r="44" spans="1:9" s="58" customFormat="1" x14ac:dyDescent="0.2">
      <c r="A44" s="22"/>
      <c r="B44" s="28"/>
      <c r="C44" s="77"/>
      <c r="D44" s="76"/>
      <c r="G44" s="15"/>
      <c r="H44" s="40"/>
      <c r="I44" s="40"/>
    </row>
    <row r="45" spans="1:9" s="58" customFormat="1" x14ac:dyDescent="0.2">
      <c r="A45" s="22" t="s">
        <v>41</v>
      </c>
      <c r="B45" s="30"/>
      <c r="C45" s="78"/>
      <c r="D45" s="65"/>
      <c r="G45" s="40"/>
      <c r="H45" s="88"/>
      <c r="I45" s="88"/>
    </row>
    <row r="46" spans="1:9" s="58" customFormat="1" ht="11.5" customHeight="1" x14ac:dyDescent="0.2">
      <c r="A46" s="43" t="s">
        <v>42</v>
      </c>
      <c r="B46" s="30"/>
      <c r="C46" s="62">
        <v>158599061</v>
      </c>
      <c r="D46" s="62">
        <v>133469839</v>
      </c>
      <c r="G46" s="40"/>
      <c r="H46" s="88"/>
      <c r="I46" s="88"/>
    </row>
    <row r="47" spans="1:9" s="58" customFormat="1" ht="11.5" customHeight="1" x14ac:dyDescent="0.2">
      <c r="A47" s="43" t="s">
        <v>43</v>
      </c>
      <c r="B47" s="30"/>
      <c r="C47" s="62">
        <v>8577857</v>
      </c>
      <c r="D47" s="62">
        <v>3498080</v>
      </c>
      <c r="E47" s="43"/>
      <c r="G47" s="40"/>
      <c r="H47" s="88"/>
      <c r="I47" s="88"/>
    </row>
    <row r="48" spans="1:9" s="58" customFormat="1" ht="11.5" customHeight="1" x14ac:dyDescent="0.2">
      <c r="A48" s="40" t="s">
        <v>44</v>
      </c>
      <c r="B48" s="30"/>
      <c r="C48" s="62">
        <v>2699312</v>
      </c>
      <c r="D48" s="62">
        <v>4586442</v>
      </c>
      <c r="G48" s="40"/>
      <c r="H48" s="88"/>
      <c r="I48" s="88"/>
    </row>
    <row r="49" spans="1:9" s="58" customFormat="1" ht="11.5" customHeight="1" thickBot="1" x14ac:dyDescent="0.25">
      <c r="A49" s="43" t="s">
        <v>45</v>
      </c>
      <c r="B49" s="30"/>
      <c r="C49" s="72">
        <v>20159077</v>
      </c>
      <c r="D49" s="72">
        <v>16754947</v>
      </c>
      <c r="G49" s="40"/>
      <c r="H49" s="88"/>
      <c r="I49" s="88"/>
    </row>
    <row r="50" spans="1:9" s="58" customFormat="1" ht="13.75" customHeight="1" thickBot="1" x14ac:dyDescent="0.25">
      <c r="A50" s="22" t="s">
        <v>46</v>
      </c>
      <c r="B50" s="30"/>
      <c r="C50" s="66">
        <f>SUM(C46:C49)</f>
        <v>190035307</v>
      </c>
      <c r="D50" s="66">
        <f>SUM(D46:D49)</f>
        <v>158309308</v>
      </c>
      <c r="G50" s="40"/>
      <c r="H50" s="88"/>
      <c r="I50" s="88"/>
    </row>
    <row r="51" spans="1:9" s="58" customFormat="1" x14ac:dyDescent="0.2">
      <c r="A51" s="40"/>
      <c r="B51" s="30"/>
      <c r="C51" s="47"/>
      <c r="D51" s="47"/>
      <c r="G51" s="15"/>
      <c r="H51" s="88"/>
      <c r="I51" s="88"/>
    </row>
    <row r="52" spans="1:9" s="58" customFormat="1" x14ac:dyDescent="0.2">
      <c r="A52" s="22" t="s">
        <v>47</v>
      </c>
      <c r="B52" s="30"/>
      <c r="C52" s="65"/>
      <c r="D52" s="65"/>
      <c r="G52" s="15"/>
      <c r="H52" s="88"/>
      <c r="I52" s="88"/>
    </row>
    <row r="53" spans="1:9" s="58" customFormat="1" ht="11.5" customHeight="1" x14ac:dyDescent="0.2">
      <c r="A53" s="58" t="s">
        <v>42</v>
      </c>
      <c r="B53" s="30"/>
      <c r="C53" s="62">
        <v>109550643</v>
      </c>
      <c r="D53" s="62">
        <v>66807063</v>
      </c>
      <c r="G53" s="15"/>
      <c r="H53" s="88"/>
      <c r="I53" s="88"/>
    </row>
    <row r="54" spans="1:9" s="58" customFormat="1" ht="11.5" customHeight="1" x14ac:dyDescent="0.2">
      <c r="A54" s="58" t="s">
        <v>43</v>
      </c>
      <c r="B54" s="30"/>
      <c r="C54" s="62">
        <v>2902105</v>
      </c>
      <c r="D54" s="62">
        <v>1802308</v>
      </c>
    </row>
    <row r="55" spans="1:9" s="58" customFormat="1" ht="11.5" customHeight="1" x14ac:dyDescent="0.2">
      <c r="A55" s="58" t="s">
        <v>48</v>
      </c>
      <c r="B55" s="28"/>
      <c r="C55" s="62">
        <v>68758901</v>
      </c>
      <c r="D55" s="62">
        <v>30057910</v>
      </c>
    </row>
    <row r="56" spans="1:9" s="58" customFormat="1" ht="11.5" customHeight="1" x14ac:dyDescent="0.2">
      <c r="A56" s="58" t="s">
        <v>49</v>
      </c>
      <c r="B56" s="30"/>
      <c r="C56" s="62">
        <v>62051101</v>
      </c>
      <c r="D56" s="62">
        <v>32761647</v>
      </c>
    </row>
    <row r="57" spans="1:9" s="58" customFormat="1" ht="11.5" customHeight="1" x14ac:dyDescent="0.2">
      <c r="A57" s="58" t="s">
        <v>50</v>
      </c>
      <c r="C57" s="62">
        <v>5582265</v>
      </c>
      <c r="D57" s="62">
        <v>3471202</v>
      </c>
    </row>
    <row r="58" spans="1:9" s="58" customFormat="1" x14ac:dyDescent="0.2">
      <c r="A58" s="58" t="s">
        <v>51</v>
      </c>
      <c r="C58" s="62">
        <v>804398</v>
      </c>
      <c r="D58" s="62">
        <v>1641832</v>
      </c>
    </row>
    <row r="59" spans="1:9" s="58" customFormat="1" ht="11.5" customHeight="1" thickBot="1" x14ac:dyDescent="0.25">
      <c r="A59" s="58" t="s">
        <v>44</v>
      </c>
      <c r="C59" s="62">
        <v>2489781</v>
      </c>
      <c r="D59" s="62">
        <v>996007</v>
      </c>
    </row>
    <row r="60" spans="1:9" s="58" customFormat="1" ht="14.4" customHeight="1" thickBot="1" x14ac:dyDescent="0.25">
      <c r="A60" s="22" t="s">
        <v>52</v>
      </c>
      <c r="C60" s="66">
        <f>SUM(C53:C59)</f>
        <v>252139194</v>
      </c>
      <c r="D60" s="66">
        <f>SUM(D53:D59)</f>
        <v>137537969</v>
      </c>
    </row>
    <row r="61" spans="1:9" s="58" customFormat="1" ht="10.5" thickBot="1" x14ac:dyDescent="0.25">
      <c r="A61" s="22"/>
      <c r="C61" s="66"/>
      <c r="D61" s="66"/>
    </row>
    <row r="62" spans="1:9" s="58" customFormat="1" ht="10.5" thickBot="1" x14ac:dyDescent="0.25">
      <c r="A62" s="22" t="s">
        <v>53</v>
      </c>
      <c r="C62" s="66">
        <f>C60+C50</f>
        <v>442174501</v>
      </c>
      <c r="D62" s="66">
        <f>D60+D50</f>
        <v>295847277</v>
      </c>
    </row>
    <row r="63" spans="1:9" s="58" customFormat="1" ht="10.5" thickBot="1" x14ac:dyDescent="0.25">
      <c r="A63" s="40"/>
      <c r="C63" s="67" t="s">
        <v>5</v>
      </c>
      <c r="D63" s="67"/>
    </row>
    <row r="64" spans="1:9" s="58" customFormat="1" ht="10.5" thickBot="1" x14ac:dyDescent="0.25">
      <c r="A64" s="22" t="s">
        <v>54</v>
      </c>
      <c r="C64" s="69">
        <f>C62+C42</f>
        <v>625773421</v>
      </c>
      <c r="D64" s="69">
        <f>D62+D42</f>
        <v>474498250</v>
      </c>
    </row>
    <row r="65" spans="3:4" s="58" customFormat="1" ht="10.5" thickTop="1" x14ac:dyDescent="0.2">
      <c r="C65" s="48"/>
      <c r="D65" s="19"/>
    </row>
    <row r="66" spans="3:4" x14ac:dyDescent="0.2">
      <c r="C66" s="48"/>
    </row>
    <row r="67" spans="3:4" x14ac:dyDescent="0.2">
      <c r="C67" s="48"/>
    </row>
    <row r="68" spans="3:4" x14ac:dyDescent="0.2">
      <c r="C68" s="48"/>
    </row>
    <row r="69" spans="3:4" x14ac:dyDescent="0.2">
      <c r="C69" s="48"/>
    </row>
    <row r="70" spans="3:4" x14ac:dyDescent="0.2">
      <c r="C70" s="48"/>
    </row>
    <row r="71" spans="3:4" x14ac:dyDescent="0.2">
      <c r="C71" s="48"/>
    </row>
    <row r="72" spans="3:4" x14ac:dyDescent="0.2">
      <c r="C72" s="48"/>
    </row>
    <row r="73" spans="3:4" x14ac:dyDescent="0.2">
      <c r="C73" s="48"/>
    </row>
    <row r="74" spans="3:4" x14ac:dyDescent="0.2">
      <c r="C74" s="48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O3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K18" sqref="K18"/>
    </sheetView>
  </sheetViews>
  <sheetFormatPr defaultColWidth="8.6328125" defaultRowHeight="10" x14ac:dyDescent="0.2"/>
  <cols>
    <col min="1" max="1" width="42.90625" style="18" bestFit="1" customWidth="1"/>
    <col min="2" max="2" width="2.453125" style="14" bestFit="1" customWidth="1"/>
    <col min="3" max="3" width="11.6328125" style="1" customWidth="1"/>
    <col min="4" max="4" width="9.6328125" style="1" customWidth="1"/>
    <col min="5" max="5" width="10.6328125" style="1" bestFit="1" customWidth="1"/>
    <col min="6" max="6" width="17.54296875" style="1" customWidth="1"/>
    <col min="7" max="7" width="13.453125" style="1" customWidth="1"/>
    <col min="8" max="8" width="24.1796875" style="1" customWidth="1"/>
    <col min="9" max="9" width="12.453125" style="1" bestFit="1" customWidth="1"/>
    <col min="10" max="10" width="12.6328125" style="1" customWidth="1"/>
    <col min="11" max="16384" width="8.6328125" style="14"/>
  </cols>
  <sheetData>
    <row r="1" spans="1:15" x14ac:dyDescent="0.2">
      <c r="A1" s="38" t="str">
        <f>SOFP!A1</f>
        <v>ROCA INDUSTRY HOLDINGROCK1 SA</v>
      </c>
    </row>
    <row r="2" spans="1:15" x14ac:dyDescent="0.2">
      <c r="A2" s="17" t="s">
        <v>12</v>
      </c>
    </row>
    <row r="4" spans="1:15" x14ac:dyDescent="0.2">
      <c r="C4" s="45" t="s">
        <v>2</v>
      </c>
      <c r="D4" s="2"/>
    </row>
    <row r="5" spans="1:15" x14ac:dyDescent="0.2">
      <c r="B5" s="49"/>
      <c r="C5" s="46" t="s">
        <v>55</v>
      </c>
      <c r="D5" s="39"/>
    </row>
    <row r="7" spans="1:15" x14ac:dyDescent="0.2">
      <c r="C7" s="144"/>
      <c r="D7" s="144"/>
      <c r="E7" s="144"/>
      <c r="F7" s="144"/>
      <c r="G7" s="145"/>
      <c r="H7" s="61"/>
    </row>
    <row r="8" spans="1:15" ht="37.25" customHeight="1" x14ac:dyDescent="0.2">
      <c r="A8" s="24"/>
      <c r="B8" s="24"/>
      <c r="C8" s="90" t="s">
        <v>106</v>
      </c>
      <c r="D8" s="90" t="s">
        <v>107</v>
      </c>
      <c r="E8" s="90" t="s">
        <v>108</v>
      </c>
      <c r="F8" s="90" t="s">
        <v>109</v>
      </c>
      <c r="G8" s="90" t="s">
        <v>110</v>
      </c>
      <c r="H8" s="90" t="s">
        <v>111</v>
      </c>
      <c r="I8" s="90" t="s">
        <v>132</v>
      </c>
      <c r="J8" s="90" t="s">
        <v>112</v>
      </c>
      <c r="O8" s="49"/>
    </row>
    <row r="9" spans="1:15" x14ac:dyDescent="0.2">
      <c r="C9" s="11"/>
      <c r="D9" s="12"/>
      <c r="E9" s="12"/>
      <c r="F9" s="13"/>
      <c r="G9" s="13"/>
      <c r="H9" s="11"/>
      <c r="I9" s="11"/>
      <c r="J9" s="11"/>
      <c r="O9" s="49"/>
    </row>
    <row r="10" spans="1:15" x14ac:dyDescent="0.2">
      <c r="A10" s="44" t="s">
        <v>185</v>
      </c>
      <c r="B10" s="28"/>
      <c r="C10" s="10">
        <v>176945730</v>
      </c>
      <c r="D10" s="10">
        <v>38</v>
      </c>
      <c r="E10" s="10">
        <v>0</v>
      </c>
      <c r="F10" s="10">
        <v>0</v>
      </c>
      <c r="G10" s="10">
        <v>-2597778</v>
      </c>
      <c r="H10" s="10">
        <v>174347990</v>
      </c>
      <c r="I10" s="10">
        <v>19989893</v>
      </c>
      <c r="J10" s="10">
        <v>194337883</v>
      </c>
      <c r="O10" s="49"/>
    </row>
    <row r="11" spans="1:15" x14ac:dyDescent="0.2">
      <c r="A11" s="43" t="s">
        <v>100</v>
      </c>
      <c r="B11" s="40"/>
      <c r="C11" s="6">
        <v>0</v>
      </c>
      <c r="D11" s="7">
        <v>0</v>
      </c>
      <c r="E11" s="7"/>
      <c r="F11" s="6">
        <v>0</v>
      </c>
      <c r="G11" s="6">
        <v>-10867424</v>
      </c>
      <c r="H11" s="6">
        <v>-10867424</v>
      </c>
      <c r="I11" s="6">
        <v>889411</v>
      </c>
      <c r="J11" s="6">
        <v>-9978013</v>
      </c>
      <c r="O11" s="49"/>
    </row>
    <row r="12" spans="1:15" x14ac:dyDescent="0.2">
      <c r="A12" s="43" t="s">
        <v>71</v>
      </c>
      <c r="B12" s="40"/>
      <c r="C12" s="6">
        <v>0</v>
      </c>
      <c r="D12" s="7">
        <v>0</v>
      </c>
      <c r="E12" s="6">
        <v>2348223</v>
      </c>
      <c r="F12" s="6">
        <v>-128537</v>
      </c>
      <c r="G12" s="6">
        <v>0</v>
      </c>
      <c r="H12" s="6">
        <v>2219686</v>
      </c>
      <c r="I12" s="6">
        <v>-55088</v>
      </c>
      <c r="J12" s="6">
        <v>2164598</v>
      </c>
      <c r="O12" s="49"/>
    </row>
    <row r="13" spans="1:15" ht="10.5" thickBot="1" x14ac:dyDescent="0.25">
      <c r="A13" s="44" t="s">
        <v>101</v>
      </c>
      <c r="B13" s="40"/>
      <c r="C13" s="92">
        <f>SUM(C11:C12)</f>
        <v>0</v>
      </c>
      <c r="D13" s="93">
        <f t="shared" ref="D13:J13" si="0">SUM(D11:D12)</f>
        <v>0</v>
      </c>
      <c r="E13" s="94">
        <f t="shared" si="0"/>
        <v>2348223</v>
      </c>
      <c r="F13" s="94">
        <f t="shared" si="0"/>
        <v>-128537</v>
      </c>
      <c r="G13" s="94">
        <f t="shared" si="0"/>
        <v>-10867424</v>
      </c>
      <c r="H13" s="94">
        <f t="shared" si="0"/>
        <v>-8647738</v>
      </c>
      <c r="I13" s="94">
        <f t="shared" si="0"/>
        <v>834323</v>
      </c>
      <c r="J13" s="94">
        <f t="shared" si="0"/>
        <v>-7813415</v>
      </c>
      <c r="O13" s="49"/>
    </row>
    <row r="14" spans="1:15" x14ac:dyDescent="0.2">
      <c r="A14" s="22"/>
      <c r="B14" s="40"/>
      <c r="C14" s="5"/>
      <c r="D14" s="5"/>
      <c r="E14" s="5"/>
      <c r="F14" s="5"/>
      <c r="G14" s="5"/>
      <c r="H14" s="5"/>
      <c r="I14" s="5"/>
      <c r="J14" s="5"/>
      <c r="O14" s="49"/>
    </row>
    <row r="15" spans="1:15" x14ac:dyDescent="0.2">
      <c r="A15" s="23" t="s">
        <v>102</v>
      </c>
      <c r="B15" s="28"/>
      <c r="C15" s="6"/>
      <c r="D15" s="7"/>
      <c r="E15" s="7"/>
      <c r="F15" s="6"/>
      <c r="G15" s="6"/>
      <c r="H15" s="6"/>
      <c r="I15" s="6"/>
      <c r="J15" s="6"/>
      <c r="O15" s="49"/>
    </row>
    <row r="16" spans="1:15" x14ac:dyDescent="0.2">
      <c r="A16" s="43" t="s">
        <v>104</v>
      </c>
      <c r="B16" s="28"/>
      <c r="C16" s="6">
        <v>0</v>
      </c>
      <c r="D16" s="7">
        <v>0</v>
      </c>
      <c r="E16" s="7">
        <v>0</v>
      </c>
      <c r="F16" s="6">
        <v>0</v>
      </c>
      <c r="G16" s="6">
        <v>0</v>
      </c>
      <c r="H16" s="6">
        <v>0</v>
      </c>
      <c r="I16" s="6">
        <v>-1361580</v>
      </c>
      <c r="J16" s="6">
        <v>-1361580</v>
      </c>
      <c r="O16" s="49"/>
    </row>
    <row r="17" spans="1:15" x14ac:dyDescent="0.2">
      <c r="A17" s="49" t="s">
        <v>103</v>
      </c>
      <c r="B17" s="28"/>
      <c r="C17" s="6">
        <v>0</v>
      </c>
      <c r="D17" s="7">
        <v>0</v>
      </c>
      <c r="E17" s="7">
        <v>0</v>
      </c>
      <c r="F17" s="6">
        <v>0</v>
      </c>
      <c r="G17" s="6">
        <v>-66030</v>
      </c>
      <c r="H17" s="6">
        <v>-66030</v>
      </c>
      <c r="I17" s="6">
        <v>0</v>
      </c>
      <c r="J17" s="6">
        <v>-66030</v>
      </c>
      <c r="L17" s="43"/>
      <c r="O17" s="49"/>
    </row>
    <row r="18" spans="1:15" x14ac:dyDescent="0.2">
      <c r="A18" s="49" t="s">
        <v>133</v>
      </c>
      <c r="B18" s="28"/>
      <c r="C18" s="6">
        <v>0</v>
      </c>
      <c r="D18" s="7">
        <v>0</v>
      </c>
      <c r="E18" s="7">
        <v>0</v>
      </c>
      <c r="F18" s="6">
        <v>0</v>
      </c>
      <c r="G18" s="6">
        <v>0</v>
      </c>
      <c r="H18" s="6">
        <v>0</v>
      </c>
      <c r="I18" s="6">
        <v>14961727</v>
      </c>
      <c r="J18" s="6">
        <v>14961727</v>
      </c>
      <c r="L18" s="54"/>
      <c r="O18" s="49"/>
    </row>
    <row r="19" spans="1:15" x14ac:dyDescent="0.2">
      <c r="A19" s="49" t="s">
        <v>134</v>
      </c>
      <c r="B19" s="28"/>
      <c r="C19" s="6">
        <v>0</v>
      </c>
      <c r="D19" s="7">
        <v>0</v>
      </c>
      <c r="E19" s="7">
        <v>0</v>
      </c>
      <c r="F19" s="6">
        <v>0</v>
      </c>
      <c r="G19" s="6">
        <v>-4701496</v>
      </c>
      <c r="H19" s="6">
        <v>-4701496</v>
      </c>
      <c r="I19" s="6">
        <v>-16692177</v>
      </c>
      <c r="J19" s="6">
        <v>-21393673</v>
      </c>
      <c r="L19" s="43"/>
      <c r="O19" s="49"/>
    </row>
    <row r="20" spans="1:15" x14ac:dyDescent="0.2">
      <c r="A20" s="49" t="s">
        <v>105</v>
      </c>
      <c r="B20" s="28"/>
      <c r="C20" s="6">
        <v>0</v>
      </c>
      <c r="D20" s="7">
        <v>0</v>
      </c>
      <c r="E20" s="7">
        <v>0</v>
      </c>
      <c r="F20" s="6">
        <v>0</v>
      </c>
      <c r="G20" s="6">
        <v>-13939</v>
      </c>
      <c r="H20" s="6">
        <v>-13939</v>
      </c>
      <c r="I20" s="6">
        <v>0</v>
      </c>
      <c r="J20" s="6">
        <v>-13939</v>
      </c>
      <c r="L20" s="43"/>
      <c r="O20" s="49"/>
    </row>
    <row r="21" spans="1:15" ht="10.5" thickBot="1" x14ac:dyDescent="0.25">
      <c r="A21" s="22" t="s">
        <v>186</v>
      </c>
      <c r="B21" s="28"/>
      <c r="C21" s="94">
        <f>C10+C13+SUM(C16:C20)</f>
        <v>176945730</v>
      </c>
      <c r="D21" s="94">
        <f t="shared" ref="D21:J21" si="1">D10+D13+SUM(D16:D20)</f>
        <v>38</v>
      </c>
      <c r="E21" s="94">
        <f t="shared" si="1"/>
        <v>2348223</v>
      </c>
      <c r="F21" s="94">
        <f t="shared" si="1"/>
        <v>-128537</v>
      </c>
      <c r="G21" s="94">
        <f t="shared" si="1"/>
        <v>-18246667</v>
      </c>
      <c r="H21" s="94">
        <f t="shared" si="1"/>
        <v>160918787</v>
      </c>
      <c r="I21" s="94">
        <f t="shared" si="1"/>
        <v>17732186</v>
      </c>
      <c r="J21" s="94">
        <f t="shared" si="1"/>
        <v>178650973</v>
      </c>
      <c r="O21" s="49"/>
    </row>
    <row r="22" spans="1:15" x14ac:dyDescent="0.2">
      <c r="C22" s="91"/>
      <c r="D22" s="91"/>
      <c r="E22" s="91"/>
      <c r="F22" s="91"/>
      <c r="G22" s="91"/>
      <c r="H22" s="91"/>
      <c r="I22" s="91"/>
      <c r="J22" s="91"/>
      <c r="O22" s="49"/>
    </row>
    <row r="23" spans="1:15" x14ac:dyDescent="0.2">
      <c r="A23" s="43" t="s">
        <v>100</v>
      </c>
      <c r="B23" s="40"/>
      <c r="C23" s="6">
        <v>0</v>
      </c>
      <c r="D23" s="7">
        <v>0</v>
      </c>
      <c r="E23" s="7"/>
      <c r="F23" s="6">
        <v>0</v>
      </c>
      <c r="G23" s="6">
        <v>-19394198</v>
      </c>
      <c r="H23" s="6">
        <v>-19394198</v>
      </c>
      <c r="I23" s="6">
        <v>-1736390</v>
      </c>
      <c r="J23" s="6">
        <v>-21130588</v>
      </c>
    </row>
    <row r="24" spans="1:15" x14ac:dyDescent="0.2">
      <c r="A24" s="43" t="s">
        <v>71</v>
      </c>
      <c r="B24" s="40"/>
      <c r="C24" s="6">
        <v>0</v>
      </c>
      <c r="D24" s="7">
        <v>0</v>
      </c>
      <c r="E24" s="7">
        <v>14104076</v>
      </c>
      <c r="F24" s="6">
        <v>532258</v>
      </c>
      <c r="G24" s="6">
        <v>0</v>
      </c>
      <c r="H24" s="6">
        <v>14636334</v>
      </c>
      <c r="I24" s="6">
        <v>1629260</v>
      </c>
      <c r="J24" s="6">
        <v>16265594</v>
      </c>
    </row>
    <row r="25" spans="1:15" x14ac:dyDescent="0.2">
      <c r="A25" s="44" t="s">
        <v>101</v>
      </c>
      <c r="B25" s="40"/>
      <c r="C25" s="9">
        <f>SUM(C23:C24)</f>
        <v>0</v>
      </c>
      <c r="D25" s="51">
        <f t="shared" ref="D25:J25" si="2">SUM(D23:D24)</f>
        <v>0</v>
      </c>
      <c r="E25" s="50">
        <f t="shared" si="2"/>
        <v>14104076</v>
      </c>
      <c r="F25" s="50">
        <f t="shared" si="2"/>
        <v>532258</v>
      </c>
      <c r="G25" s="50">
        <f t="shared" si="2"/>
        <v>-19394198</v>
      </c>
      <c r="H25" s="50">
        <f t="shared" si="2"/>
        <v>-4757864</v>
      </c>
      <c r="I25" s="50">
        <f t="shared" si="2"/>
        <v>-107130</v>
      </c>
      <c r="J25" s="50">
        <f t="shared" si="2"/>
        <v>-4864994</v>
      </c>
    </row>
    <row r="26" spans="1:15" x14ac:dyDescent="0.2">
      <c r="A26" s="22"/>
      <c r="B26" s="40"/>
      <c r="C26" s="5"/>
      <c r="D26" s="5"/>
      <c r="E26" s="5"/>
      <c r="F26" s="5"/>
      <c r="G26" s="5"/>
      <c r="H26" s="5"/>
      <c r="I26" s="5"/>
      <c r="J26" s="5"/>
    </row>
    <row r="27" spans="1:15" s="58" customFormat="1" x14ac:dyDescent="0.2">
      <c r="A27" s="22" t="s">
        <v>102</v>
      </c>
      <c r="B27" s="28"/>
      <c r="C27" s="6"/>
      <c r="D27" s="6"/>
      <c r="E27" s="6"/>
      <c r="F27" s="6"/>
      <c r="G27" s="6"/>
      <c r="H27" s="6"/>
      <c r="I27" s="6"/>
      <c r="J27" s="6"/>
    </row>
    <row r="28" spans="1:15" x14ac:dyDescent="0.2">
      <c r="A28" s="49" t="s">
        <v>103</v>
      </c>
      <c r="B28" s="28"/>
      <c r="C28" s="6">
        <v>0</v>
      </c>
      <c r="D28" s="7">
        <v>0</v>
      </c>
      <c r="E28" s="7">
        <v>0</v>
      </c>
      <c r="F28" s="6">
        <v>0</v>
      </c>
      <c r="G28" s="6">
        <v>-182978</v>
      </c>
      <c r="H28" s="6">
        <v>-182978</v>
      </c>
      <c r="I28" s="6">
        <v>0</v>
      </c>
      <c r="J28" s="6">
        <v>-182978</v>
      </c>
    </row>
    <row r="29" spans="1:15" x14ac:dyDescent="0.2">
      <c r="A29" s="49" t="s">
        <v>133</v>
      </c>
      <c r="B29" s="28"/>
      <c r="C29" s="6">
        <v>0</v>
      </c>
      <c r="D29" s="7">
        <v>0</v>
      </c>
      <c r="E29" s="7">
        <v>0</v>
      </c>
      <c r="F29" s="6">
        <v>0</v>
      </c>
      <c r="G29" s="6">
        <v>0</v>
      </c>
      <c r="H29" s="6">
        <v>0</v>
      </c>
      <c r="I29" s="6">
        <v>-545970</v>
      </c>
      <c r="J29" s="6">
        <v>-545970</v>
      </c>
    </row>
    <row r="30" spans="1:15" x14ac:dyDescent="0.2">
      <c r="A30" s="49" t="s">
        <v>134</v>
      </c>
      <c r="B30" s="28"/>
      <c r="C30" s="6">
        <v>0</v>
      </c>
      <c r="D30" s="7">
        <v>0</v>
      </c>
      <c r="E30" s="7">
        <v>0</v>
      </c>
      <c r="F30" s="6">
        <v>0</v>
      </c>
      <c r="G30" s="6">
        <v>5041548</v>
      </c>
      <c r="H30" s="6">
        <v>5041548</v>
      </c>
      <c r="I30" s="6">
        <v>5500341</v>
      </c>
      <c r="J30" s="6">
        <v>10541889</v>
      </c>
    </row>
    <row r="31" spans="1:15" ht="10.5" thickBot="1" x14ac:dyDescent="0.25">
      <c r="A31" s="22" t="s">
        <v>187</v>
      </c>
      <c r="B31" s="28"/>
      <c r="C31" s="94">
        <f>C21+C25+SUM(C28:C30)</f>
        <v>176945730</v>
      </c>
      <c r="D31" s="94">
        <f t="shared" ref="D31:J31" si="3">D21+D25+SUM(D28:D30)</f>
        <v>38</v>
      </c>
      <c r="E31" s="94">
        <f t="shared" si="3"/>
        <v>16452299</v>
      </c>
      <c r="F31" s="94">
        <f t="shared" si="3"/>
        <v>403721</v>
      </c>
      <c r="G31" s="94">
        <f t="shared" si="3"/>
        <v>-32782295</v>
      </c>
      <c r="H31" s="94">
        <f t="shared" si="3"/>
        <v>161019493</v>
      </c>
      <c r="I31" s="94">
        <f t="shared" si="3"/>
        <v>22579427</v>
      </c>
      <c r="J31" s="94">
        <f t="shared" si="3"/>
        <v>183598920</v>
      </c>
    </row>
    <row r="35" spans="3:10" x14ac:dyDescent="0.2">
      <c r="C35" s="14"/>
      <c r="D35" s="14"/>
      <c r="E35" s="14"/>
      <c r="F35" s="14"/>
      <c r="G35" s="14"/>
      <c r="H35" s="14"/>
      <c r="I35" s="14"/>
      <c r="J35" s="14"/>
    </row>
  </sheetData>
  <mergeCells count="1">
    <mergeCell ref="C7:G7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D62"/>
  <sheetViews>
    <sheetView showGridLines="0" zoomScaleNormal="100" workbookViewId="0">
      <pane xSplit="1" ySplit="7" topLeftCell="B13" activePane="bottomRight" state="frozen"/>
      <selection activeCell="C16" sqref="C16"/>
      <selection pane="topRight" activeCell="C16" sqref="C16"/>
      <selection pane="bottomLeft" activeCell="C16" sqref="C16"/>
      <selection pane="bottomRight" activeCell="D24" sqref="D24"/>
    </sheetView>
  </sheetViews>
  <sheetFormatPr defaultColWidth="8.6328125" defaultRowHeight="10" x14ac:dyDescent="0.2"/>
  <cols>
    <col min="1" max="1" width="52.54296875" style="18" customWidth="1"/>
    <col min="2" max="2" width="4.36328125" style="49" bestFit="1" customWidth="1"/>
    <col min="3" max="3" width="13.90625" style="42" customWidth="1"/>
    <col min="4" max="4" width="14.08984375" style="42" customWidth="1"/>
    <col min="5" max="16384" width="8.6328125" style="14"/>
  </cols>
  <sheetData>
    <row r="1" spans="1:4" x14ac:dyDescent="0.2">
      <c r="A1" s="41" t="str">
        <f>SOFP!A1</f>
        <v>ROCA INDUSTRY HOLDINGROCK1 SA</v>
      </c>
    </row>
    <row r="2" spans="1:4" x14ac:dyDescent="0.2">
      <c r="A2" s="17" t="s">
        <v>12</v>
      </c>
    </row>
    <row r="4" spans="1:4" x14ac:dyDescent="0.2">
      <c r="B4" s="26" t="s">
        <v>3</v>
      </c>
    </row>
    <row r="5" spans="1:4" x14ac:dyDescent="0.2">
      <c r="B5" s="57" t="s">
        <v>55</v>
      </c>
    </row>
    <row r="6" spans="1:4" x14ac:dyDescent="0.2">
      <c r="C6" s="49"/>
      <c r="D6" s="49"/>
    </row>
    <row r="7" spans="1:4" s="49" customFormat="1" x14ac:dyDescent="0.2">
      <c r="A7" s="25"/>
      <c r="B7" s="22"/>
      <c r="C7" s="21">
        <v>2023</v>
      </c>
      <c r="D7" s="21">
        <v>2022</v>
      </c>
    </row>
    <row r="8" spans="1:4" x14ac:dyDescent="0.2">
      <c r="A8" s="24"/>
      <c r="B8" s="22"/>
      <c r="C8" s="143" t="s">
        <v>183</v>
      </c>
      <c r="D8" s="143" t="s">
        <v>184</v>
      </c>
    </row>
    <row r="9" spans="1:4" ht="11.5" x14ac:dyDescent="0.2">
      <c r="A9" s="98"/>
      <c r="B9" s="98"/>
      <c r="C9" s="95"/>
      <c r="D9" s="95"/>
    </row>
    <row r="10" spans="1:4" ht="12" thickBot="1" x14ac:dyDescent="0.25">
      <c r="A10" s="96" t="s">
        <v>139</v>
      </c>
      <c r="B10" s="96"/>
      <c r="C10" s="100">
        <f>SOCI!C32</f>
        <v>-21001750</v>
      </c>
      <c r="D10" s="100">
        <f>SOCI!D32</f>
        <v>-9938944</v>
      </c>
    </row>
    <row r="11" spans="1:4" ht="15" thickTop="1" x14ac:dyDescent="0.35">
      <c r="A11" s="97" t="s">
        <v>135</v>
      </c>
      <c r="B11" s="97"/>
      <c r="C11" s="101"/>
      <c r="D11" s="102"/>
    </row>
    <row r="12" spans="1:4" ht="11.5" x14ac:dyDescent="0.2">
      <c r="A12" s="98" t="s">
        <v>140</v>
      </c>
      <c r="C12" s="103">
        <v>22918628</v>
      </c>
      <c r="D12" s="104">
        <v>13352454</v>
      </c>
    </row>
    <row r="13" spans="1:4" ht="11.5" x14ac:dyDescent="0.2">
      <c r="A13" s="98" t="s">
        <v>63</v>
      </c>
      <c r="C13" s="103" t="s">
        <v>11</v>
      </c>
      <c r="D13" s="104">
        <v>9855137</v>
      </c>
    </row>
    <row r="14" spans="1:4" ht="11.5" x14ac:dyDescent="0.2">
      <c r="A14" s="98" t="s">
        <v>167</v>
      </c>
      <c r="C14" s="103">
        <v>-996881</v>
      </c>
      <c r="D14" s="104">
        <v>-741958</v>
      </c>
    </row>
    <row r="15" spans="1:4" ht="11.5" x14ac:dyDescent="0.2">
      <c r="A15" s="98" t="s">
        <v>141</v>
      </c>
      <c r="C15" s="103">
        <v>-78890</v>
      </c>
      <c r="D15" s="104">
        <v>-1610836</v>
      </c>
    </row>
    <row r="16" spans="1:4" ht="11.5" x14ac:dyDescent="0.2">
      <c r="A16" s="98" t="s">
        <v>90</v>
      </c>
      <c r="C16" s="103">
        <v>176894</v>
      </c>
      <c r="D16" s="104" t="s">
        <v>11</v>
      </c>
    </row>
    <row r="17" spans="1:4" ht="11.5" x14ac:dyDescent="0.2">
      <c r="A17" s="98" t="s">
        <v>168</v>
      </c>
      <c r="C17" s="103">
        <v>206065</v>
      </c>
      <c r="D17" s="104">
        <v>49715</v>
      </c>
    </row>
    <row r="18" spans="1:4" ht="11.5" x14ac:dyDescent="0.2">
      <c r="A18" s="98" t="s">
        <v>65</v>
      </c>
      <c r="C18" s="103">
        <v>705018</v>
      </c>
      <c r="D18" s="104" t="s">
        <v>11</v>
      </c>
    </row>
    <row r="19" spans="1:4" ht="11.5" x14ac:dyDescent="0.2">
      <c r="A19" s="98" t="s">
        <v>142</v>
      </c>
      <c r="C19" s="103">
        <v>-689255</v>
      </c>
      <c r="D19" s="104">
        <v>-27491</v>
      </c>
    </row>
    <row r="20" spans="1:4" ht="11.5" x14ac:dyDescent="0.2">
      <c r="A20" s="98" t="s">
        <v>143</v>
      </c>
      <c r="C20" s="103">
        <v>16400494</v>
      </c>
      <c r="D20" s="104">
        <v>7288004</v>
      </c>
    </row>
    <row r="21" spans="1:4" ht="11.5" x14ac:dyDescent="0.2">
      <c r="A21" s="98" t="s">
        <v>144</v>
      </c>
      <c r="C21" s="103">
        <v>829982</v>
      </c>
      <c r="D21" s="104" t="s">
        <v>11</v>
      </c>
    </row>
    <row r="22" spans="1:4" ht="11.5" x14ac:dyDescent="0.2">
      <c r="A22" s="98" t="s">
        <v>145</v>
      </c>
      <c r="C22" s="103">
        <v>571400</v>
      </c>
      <c r="D22" s="104">
        <v>-607987</v>
      </c>
    </row>
    <row r="23" spans="1:4" s="49" customFormat="1" ht="11.5" x14ac:dyDescent="0.2">
      <c r="A23" s="98"/>
      <c r="C23" s="103"/>
      <c r="D23" s="104"/>
    </row>
    <row r="24" spans="1:4" ht="23" x14ac:dyDescent="0.2">
      <c r="A24" s="138" t="s">
        <v>136</v>
      </c>
      <c r="B24" s="97"/>
      <c r="C24" s="105"/>
      <c r="D24" s="102"/>
    </row>
    <row r="25" spans="1:4" ht="11.5" x14ac:dyDescent="0.2">
      <c r="A25" s="98" t="s">
        <v>146</v>
      </c>
      <c r="C25" s="103">
        <v>-7573404</v>
      </c>
      <c r="D25" s="104">
        <v>46262546</v>
      </c>
    </row>
    <row r="26" spans="1:4" ht="11.5" x14ac:dyDescent="0.2">
      <c r="A26" s="99" t="s">
        <v>147</v>
      </c>
      <c r="C26" s="103">
        <v>24752870</v>
      </c>
      <c r="D26" s="104">
        <v>-3867735</v>
      </c>
    </row>
    <row r="27" spans="1:4" ht="11.5" x14ac:dyDescent="0.2">
      <c r="A27" s="98" t="s">
        <v>148</v>
      </c>
      <c r="C27" s="103">
        <v>-7871200</v>
      </c>
      <c r="D27" s="104">
        <v>-7283064</v>
      </c>
    </row>
    <row r="28" spans="1:4" ht="12" thickBot="1" x14ac:dyDescent="0.25">
      <c r="A28" s="98" t="s">
        <v>149</v>
      </c>
      <c r="C28" s="106">
        <v>23808</v>
      </c>
      <c r="D28" s="107">
        <v>-23002</v>
      </c>
    </row>
    <row r="29" spans="1:4" ht="12" thickBot="1" x14ac:dyDescent="0.25">
      <c r="A29" s="96" t="s">
        <v>75</v>
      </c>
      <c r="B29" s="96"/>
      <c r="C29" s="100">
        <f>SUM(C10,C12:C22,C25:C28)</f>
        <v>28373779</v>
      </c>
      <c r="D29" s="100">
        <f>SUM(D10,D12:D22,D25:D28)</f>
        <v>52706839</v>
      </c>
    </row>
    <row r="30" spans="1:4" s="49" customFormat="1" ht="12" thickTop="1" x14ac:dyDescent="0.2">
      <c r="A30" s="96"/>
      <c r="B30" s="96"/>
      <c r="C30" s="110"/>
      <c r="D30" s="111"/>
    </row>
    <row r="31" spans="1:4" ht="12" thickBot="1" x14ac:dyDescent="0.25">
      <c r="A31" s="98" t="s">
        <v>150</v>
      </c>
      <c r="B31" s="98"/>
      <c r="C31" s="106">
        <v>-2182053</v>
      </c>
      <c r="D31" s="107">
        <v>-470309</v>
      </c>
    </row>
    <row r="32" spans="1:4" s="49" customFormat="1" ht="11.5" x14ac:dyDescent="0.2">
      <c r="A32" s="98"/>
      <c r="B32" s="98"/>
      <c r="C32" s="109"/>
      <c r="D32" s="112"/>
    </row>
    <row r="33" spans="1:4" ht="12" thickBot="1" x14ac:dyDescent="0.25">
      <c r="A33" s="96" t="s">
        <v>151</v>
      </c>
      <c r="B33" s="96"/>
      <c r="C33" s="100">
        <f>C29+C31</f>
        <v>26191726</v>
      </c>
      <c r="D33" s="100">
        <f>D29+D31</f>
        <v>52236530</v>
      </c>
    </row>
    <row r="34" spans="1:4" ht="15" thickTop="1" x14ac:dyDescent="0.35">
      <c r="A34" s="79"/>
      <c r="B34" s="79"/>
      <c r="C34" s="101"/>
      <c r="D34" s="104"/>
    </row>
    <row r="35" spans="1:4" ht="14.5" x14ac:dyDescent="0.35">
      <c r="A35" s="97" t="s">
        <v>137</v>
      </c>
      <c r="B35" s="97"/>
      <c r="C35" s="101"/>
      <c r="D35" s="108"/>
    </row>
    <row r="36" spans="1:4" ht="11.5" x14ac:dyDescent="0.2">
      <c r="A36" s="98" t="s">
        <v>177</v>
      </c>
      <c r="B36" s="98"/>
      <c r="C36" s="103">
        <v>-23087863</v>
      </c>
      <c r="D36" s="104">
        <v>-139210888</v>
      </c>
    </row>
    <row r="37" spans="1:4" ht="11.5" x14ac:dyDescent="0.2">
      <c r="A37" s="98" t="s">
        <v>178</v>
      </c>
      <c r="B37" s="98"/>
      <c r="C37" s="103" t="s">
        <v>11</v>
      </c>
      <c r="D37" s="104">
        <v>-1120325</v>
      </c>
    </row>
    <row r="38" spans="1:4" ht="11.5" x14ac:dyDescent="0.2">
      <c r="A38" s="98" t="s">
        <v>152</v>
      </c>
      <c r="B38" s="98"/>
      <c r="C38" s="103">
        <v>-28588560</v>
      </c>
      <c r="D38" s="104">
        <v>-33576015</v>
      </c>
    </row>
    <row r="39" spans="1:4" ht="11.5" x14ac:dyDescent="0.2">
      <c r="A39" s="98" t="s">
        <v>153</v>
      </c>
      <c r="B39" s="98"/>
      <c r="C39" s="103">
        <v>-97882</v>
      </c>
      <c r="D39" s="104">
        <v>-498777</v>
      </c>
    </row>
    <row r="40" spans="1:4" ht="11.5" x14ac:dyDescent="0.2">
      <c r="A40" s="98" t="s">
        <v>154</v>
      </c>
      <c r="B40" s="98"/>
      <c r="C40" s="103">
        <v>603525</v>
      </c>
      <c r="D40" s="104">
        <v>100701</v>
      </c>
    </row>
    <row r="41" spans="1:4" ht="11.5" x14ac:dyDescent="0.2">
      <c r="A41" s="98" t="s">
        <v>155</v>
      </c>
      <c r="B41" s="98"/>
      <c r="C41" s="103">
        <v>689255</v>
      </c>
      <c r="D41" s="104">
        <v>27491</v>
      </c>
    </row>
    <row r="42" spans="1:4" ht="12" thickBot="1" x14ac:dyDescent="0.25">
      <c r="A42" s="98" t="s">
        <v>156</v>
      </c>
      <c r="B42" s="98"/>
      <c r="C42" s="106">
        <v>574363</v>
      </c>
      <c r="D42" s="107">
        <v>1556536</v>
      </c>
    </row>
    <row r="43" spans="1:4" ht="12" thickBot="1" x14ac:dyDescent="0.25">
      <c r="A43" s="96" t="s">
        <v>157</v>
      </c>
      <c r="B43" s="96"/>
      <c r="C43" s="100">
        <f>SUM(C36:C42)</f>
        <v>-49907162</v>
      </c>
      <c r="D43" s="100">
        <f>SUM(D36:D42)</f>
        <v>-172721277</v>
      </c>
    </row>
    <row r="44" spans="1:4" ht="15" thickTop="1" x14ac:dyDescent="0.35">
      <c r="A44" s="79"/>
      <c r="B44" s="79"/>
      <c r="C44" s="101"/>
      <c r="D44" s="104"/>
    </row>
    <row r="45" spans="1:4" ht="14.5" x14ac:dyDescent="0.35">
      <c r="A45" s="97" t="s">
        <v>138</v>
      </c>
      <c r="B45" s="97"/>
      <c r="C45" s="101"/>
      <c r="D45" s="108"/>
    </row>
    <row r="46" spans="1:4" ht="11.5" x14ac:dyDescent="0.2">
      <c r="A46" s="98" t="s">
        <v>179</v>
      </c>
      <c r="B46" s="98"/>
      <c r="C46" s="103">
        <v>75240273</v>
      </c>
      <c r="D46" s="104">
        <v>155033555</v>
      </c>
    </row>
    <row r="47" spans="1:4" ht="11.5" x14ac:dyDescent="0.2">
      <c r="A47" s="98" t="s">
        <v>180</v>
      </c>
      <c r="B47" s="98"/>
      <c r="C47" s="103">
        <v>-47095915</v>
      </c>
      <c r="D47" s="104">
        <v>-61071914</v>
      </c>
    </row>
    <row r="48" spans="1:4" ht="11.5" x14ac:dyDescent="0.2">
      <c r="A48" s="98" t="s">
        <v>158</v>
      </c>
      <c r="B48" s="98"/>
      <c r="C48" s="103">
        <v>-14920176</v>
      </c>
      <c r="D48" s="104">
        <v>-6867281</v>
      </c>
    </row>
    <row r="49" spans="1:4" ht="11.5" x14ac:dyDescent="0.2">
      <c r="A49" s="98" t="s">
        <v>159</v>
      </c>
      <c r="B49" s="98"/>
      <c r="C49" s="103">
        <v>-198622</v>
      </c>
      <c r="D49" s="104">
        <v>-2199298</v>
      </c>
    </row>
    <row r="50" spans="1:4" ht="11.5" x14ac:dyDescent="0.2">
      <c r="A50" s="98" t="s">
        <v>134</v>
      </c>
      <c r="B50" s="98"/>
      <c r="C50" s="103">
        <v>10541890</v>
      </c>
      <c r="D50" s="104" t="s">
        <v>11</v>
      </c>
    </row>
    <row r="51" spans="1:4" ht="11.5" x14ac:dyDescent="0.2">
      <c r="A51" s="98" t="s">
        <v>160</v>
      </c>
      <c r="B51" s="98"/>
      <c r="C51" s="103">
        <f>-4488966</f>
        <v>-4488966</v>
      </c>
      <c r="D51" s="104">
        <v>-1333146</v>
      </c>
    </row>
    <row r="52" spans="1:4" ht="11.5" x14ac:dyDescent="0.2">
      <c r="A52" s="98" t="s">
        <v>161</v>
      </c>
      <c r="B52" s="98"/>
      <c r="C52" s="103">
        <v>-182978</v>
      </c>
      <c r="D52" s="104">
        <v>-66030</v>
      </c>
    </row>
    <row r="53" spans="1:4" ht="11.5" x14ac:dyDescent="0.2">
      <c r="A53" s="98" t="s">
        <v>162</v>
      </c>
      <c r="B53" s="98"/>
      <c r="C53" s="103" t="s">
        <v>11</v>
      </c>
      <c r="D53" s="104">
        <v>-13939</v>
      </c>
    </row>
    <row r="54" spans="1:4" ht="12" thickBot="1" x14ac:dyDescent="0.25">
      <c r="A54" s="98" t="s">
        <v>163</v>
      </c>
      <c r="B54" s="98"/>
      <c r="C54" s="106" t="s">
        <v>11</v>
      </c>
      <c r="D54" s="107">
        <v>-68079</v>
      </c>
    </row>
    <row r="55" spans="1:4" ht="12" thickBot="1" x14ac:dyDescent="0.25">
      <c r="A55" s="96" t="s">
        <v>164</v>
      </c>
      <c r="B55" s="96"/>
      <c r="C55" s="100">
        <f>SUM(C46:C54)</f>
        <v>18895506</v>
      </c>
      <c r="D55" s="100">
        <f>SUM(D46:D54)</f>
        <v>83413868</v>
      </c>
    </row>
    <row r="56" spans="1:4" ht="15" thickTop="1" x14ac:dyDescent="0.35">
      <c r="A56" s="79"/>
      <c r="B56" s="79"/>
      <c r="C56" s="101"/>
      <c r="D56" s="104"/>
    </row>
    <row r="57" spans="1:4" ht="12" thickBot="1" x14ac:dyDescent="0.25">
      <c r="A57" s="96" t="s">
        <v>165</v>
      </c>
      <c r="B57" s="96"/>
      <c r="C57" s="100">
        <f>C55+C43+C33</f>
        <v>-4819930</v>
      </c>
      <c r="D57" s="100">
        <f>D55+D43+D33</f>
        <v>-37070879</v>
      </c>
    </row>
    <row r="58" spans="1:4" ht="12" thickTop="1" x14ac:dyDescent="0.2">
      <c r="A58" s="98"/>
      <c r="B58" s="98"/>
      <c r="C58" s="103"/>
      <c r="D58" s="104"/>
    </row>
    <row r="59" spans="1:4" ht="11.5" x14ac:dyDescent="0.2">
      <c r="A59" s="98" t="s">
        <v>76</v>
      </c>
      <c r="B59" s="98"/>
      <c r="C59" s="103">
        <v>42434560</v>
      </c>
      <c r="D59" s="104">
        <v>79689064</v>
      </c>
    </row>
    <row r="60" spans="1:4" ht="12" thickBot="1" x14ac:dyDescent="0.25">
      <c r="A60" s="98" t="s">
        <v>77</v>
      </c>
      <c r="B60" s="98"/>
      <c r="C60" s="106">
        <v>887097</v>
      </c>
      <c r="D60" s="107">
        <v>-183625</v>
      </c>
    </row>
    <row r="61" spans="1:4" ht="12" thickBot="1" x14ac:dyDescent="0.25">
      <c r="A61" s="96" t="s">
        <v>166</v>
      </c>
      <c r="B61" s="96"/>
      <c r="C61" s="100">
        <f>SUM(C57:C60)</f>
        <v>38501727</v>
      </c>
      <c r="D61" s="100">
        <f>SUM(D57:D60)</f>
        <v>42434560</v>
      </c>
    </row>
    <row r="62" spans="1:4" ht="10.5" thickTop="1" x14ac:dyDescent="0.2"/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73"/>
  <sheetViews>
    <sheetView showGridLines="0" topLeftCell="A40" zoomScaleNormal="100" workbookViewId="0">
      <selection activeCell="C33" sqref="C33"/>
    </sheetView>
  </sheetViews>
  <sheetFormatPr defaultColWidth="8.6328125" defaultRowHeight="10" x14ac:dyDescent="0.2"/>
  <cols>
    <col min="1" max="1" width="46.36328125" style="52" customWidth="1"/>
    <col min="2" max="2" width="17" style="49" customWidth="1"/>
    <col min="3" max="3" width="17.36328125" style="3" customWidth="1"/>
    <col min="4" max="4" width="20.36328125" style="3" customWidth="1"/>
    <col min="5" max="5" width="17.36328125" style="3" customWidth="1"/>
    <col min="6" max="11" width="16.36328125" style="52" customWidth="1"/>
    <col min="12" max="16384" width="8.6328125" style="52"/>
  </cols>
  <sheetData>
    <row r="1" spans="1:7" s="49" customFormat="1" x14ac:dyDescent="0.2">
      <c r="A1" s="38" t="str">
        <f>SOFP!A1</f>
        <v>ROCA INDUSTRY HOLDINGROCK1 SA</v>
      </c>
      <c r="C1" s="1"/>
      <c r="D1" s="1"/>
      <c r="E1" s="1"/>
    </row>
    <row r="2" spans="1:7" s="49" customFormat="1" x14ac:dyDescent="0.2">
      <c r="A2" s="17" t="s">
        <v>12</v>
      </c>
      <c r="C2" s="1"/>
      <c r="D2" s="1"/>
      <c r="E2" s="1"/>
    </row>
    <row r="3" spans="1:7" s="49" customFormat="1" x14ac:dyDescent="0.2">
      <c r="C3" s="1"/>
      <c r="D3" s="1"/>
      <c r="E3" s="1"/>
    </row>
    <row r="4" spans="1:7" s="49" customFormat="1" x14ac:dyDescent="0.2">
      <c r="B4" s="26" t="s">
        <v>116</v>
      </c>
      <c r="C4" s="1"/>
      <c r="D4" s="1"/>
      <c r="E4" s="1"/>
    </row>
    <row r="5" spans="1:7" s="49" customFormat="1" x14ac:dyDescent="0.2">
      <c r="B5" s="57" t="s">
        <v>55</v>
      </c>
      <c r="C5" s="1"/>
      <c r="D5" s="1"/>
      <c r="E5" s="1"/>
    </row>
    <row r="6" spans="1:7" s="49" customFormat="1" x14ac:dyDescent="0.2">
      <c r="B6" s="27"/>
      <c r="C6" s="1"/>
      <c r="D6" s="1"/>
      <c r="E6" s="1"/>
    </row>
    <row r="7" spans="1:7" s="49" customFormat="1" ht="10.5" thickBot="1" x14ac:dyDescent="0.25">
      <c r="A7" s="53"/>
      <c r="C7" s="8"/>
      <c r="D7" s="8"/>
      <c r="E7" s="8"/>
    </row>
    <row r="8" spans="1:7" ht="50.4" customHeight="1" thickTop="1" thickBot="1" x14ac:dyDescent="0.25">
      <c r="A8" s="38" t="s">
        <v>188</v>
      </c>
      <c r="B8" s="118" t="s">
        <v>83</v>
      </c>
      <c r="C8" s="118" t="s">
        <v>82</v>
      </c>
      <c r="D8" s="118" t="s">
        <v>81</v>
      </c>
      <c r="E8" s="118" t="s">
        <v>80</v>
      </c>
      <c r="F8" s="118" t="s">
        <v>79</v>
      </c>
      <c r="G8" s="118" t="s">
        <v>169</v>
      </c>
    </row>
    <row r="9" spans="1:7" x14ac:dyDescent="0.2">
      <c r="A9" s="15" t="s">
        <v>56</v>
      </c>
      <c r="C9" s="49"/>
      <c r="D9" s="49"/>
      <c r="E9" s="49"/>
      <c r="F9" s="113"/>
      <c r="G9" s="49"/>
    </row>
    <row r="10" spans="1:7" x14ac:dyDescent="0.2">
      <c r="A10" s="40" t="s">
        <v>176</v>
      </c>
      <c r="B10" s="119">
        <v>144963007</v>
      </c>
      <c r="C10" s="119">
        <v>96209238</v>
      </c>
      <c r="D10" s="119">
        <v>55479732</v>
      </c>
      <c r="E10" s="119">
        <v>50696545</v>
      </c>
      <c r="F10" s="120">
        <v>78515277</v>
      </c>
      <c r="G10" s="119">
        <f>SUM(B10:F10)</f>
        <v>425863799</v>
      </c>
    </row>
    <row r="11" spans="1:7" x14ac:dyDescent="0.2">
      <c r="A11" s="40" t="s">
        <v>57</v>
      </c>
      <c r="B11" s="119">
        <v>654431</v>
      </c>
      <c r="C11" s="119">
        <v>4726</v>
      </c>
      <c r="D11" s="119">
        <v>611635</v>
      </c>
      <c r="E11" s="119">
        <v>47806</v>
      </c>
      <c r="F11" s="120">
        <v>72745</v>
      </c>
      <c r="G11" s="119">
        <f t="shared" ref="G11:G39" si="0">SUM(B11:F11)</f>
        <v>1391343</v>
      </c>
    </row>
    <row r="12" spans="1:7" x14ac:dyDescent="0.2">
      <c r="A12" s="40" t="s">
        <v>58</v>
      </c>
      <c r="B12" s="119">
        <v>-16847068</v>
      </c>
      <c r="C12" s="119">
        <v>510081</v>
      </c>
      <c r="D12" s="119">
        <v>1691651</v>
      </c>
      <c r="E12" s="119">
        <v>-891707</v>
      </c>
      <c r="F12" s="120">
        <v>389595</v>
      </c>
      <c r="G12" s="119">
        <f t="shared" si="0"/>
        <v>-15147448</v>
      </c>
    </row>
    <row r="13" spans="1:7" x14ac:dyDescent="0.2">
      <c r="A13" s="24" t="s">
        <v>59</v>
      </c>
      <c r="B13" s="119">
        <v>-77736315</v>
      </c>
      <c r="C13" s="119">
        <v>-59179893</v>
      </c>
      <c r="D13" s="119">
        <v>-33974796</v>
      </c>
      <c r="E13" s="119">
        <v>-35365268</v>
      </c>
      <c r="F13" s="120">
        <v>-64186119</v>
      </c>
      <c r="G13" s="119">
        <f t="shared" si="0"/>
        <v>-270442391</v>
      </c>
    </row>
    <row r="14" spans="1:7" x14ac:dyDescent="0.2">
      <c r="A14" s="40" t="s">
        <v>60</v>
      </c>
      <c r="B14" s="119">
        <v>-8246153</v>
      </c>
      <c r="C14" s="119">
        <v>-3631167</v>
      </c>
      <c r="D14" s="119">
        <v>-6125312</v>
      </c>
      <c r="E14" s="119">
        <v>-2649523</v>
      </c>
      <c r="F14" s="120">
        <v>-2052310</v>
      </c>
      <c r="G14" s="119">
        <f t="shared" si="0"/>
        <v>-22704465</v>
      </c>
    </row>
    <row r="15" spans="1:7" x14ac:dyDescent="0.2">
      <c r="A15" s="40" t="s">
        <v>84</v>
      </c>
      <c r="B15" s="119">
        <v>-25828493</v>
      </c>
      <c r="C15" s="119">
        <v>-12943786</v>
      </c>
      <c r="D15" s="119">
        <v>-14391826</v>
      </c>
      <c r="E15" s="119">
        <v>-6349632</v>
      </c>
      <c r="F15" s="120">
        <v>-5745513</v>
      </c>
      <c r="G15" s="119">
        <f t="shared" si="0"/>
        <v>-65259250</v>
      </c>
    </row>
    <row r="16" spans="1:7" x14ac:dyDescent="0.2">
      <c r="A16" s="40" t="s">
        <v>62</v>
      </c>
      <c r="B16" s="119">
        <v>-2362997</v>
      </c>
      <c r="C16" s="119">
        <v>-3004682</v>
      </c>
      <c r="D16" s="119">
        <v>-701032</v>
      </c>
      <c r="E16" s="119">
        <v>-387090</v>
      </c>
      <c r="F16" s="120">
        <v>-303033</v>
      </c>
      <c r="G16" s="119">
        <f t="shared" si="0"/>
        <v>-6758834</v>
      </c>
    </row>
    <row r="17" spans="1:7" ht="10.5" thickBot="1" x14ac:dyDescent="0.25">
      <c r="A17" s="40" t="s">
        <v>85</v>
      </c>
      <c r="B17" s="121">
        <v>-17894391</v>
      </c>
      <c r="C17" s="121">
        <v>-6880830</v>
      </c>
      <c r="D17" s="121">
        <v>-6130874</v>
      </c>
      <c r="E17" s="121">
        <v>-4870652</v>
      </c>
      <c r="F17" s="122">
        <v>-3383044</v>
      </c>
      <c r="G17" s="121">
        <f t="shared" si="0"/>
        <v>-39159791</v>
      </c>
    </row>
    <row r="18" spans="1:7" ht="10.5" thickBot="1" x14ac:dyDescent="0.25">
      <c r="A18" s="15" t="s">
        <v>64</v>
      </c>
      <c r="B18" s="123">
        <v>-342921</v>
      </c>
      <c r="C18" s="123">
        <v>-312089</v>
      </c>
      <c r="D18" s="123">
        <v>-1159525</v>
      </c>
      <c r="E18" s="123">
        <v>-1934446</v>
      </c>
      <c r="F18" s="124">
        <v>-22223</v>
      </c>
      <c r="G18" s="123">
        <f t="shared" si="0"/>
        <v>-3771204</v>
      </c>
    </row>
    <row r="19" spans="1:7" ht="10.5" thickTop="1" x14ac:dyDescent="0.2">
      <c r="A19" s="114" t="s">
        <v>86</v>
      </c>
      <c r="B19" s="125">
        <v>-26913</v>
      </c>
      <c r="C19" s="125">
        <v>-36886</v>
      </c>
      <c r="D19" s="125">
        <v>-3003</v>
      </c>
      <c r="E19" s="125">
        <v>-1424886</v>
      </c>
      <c r="F19" s="126" t="s">
        <v>11</v>
      </c>
      <c r="G19" s="125">
        <f t="shared" si="0"/>
        <v>-1491688</v>
      </c>
    </row>
    <row r="20" spans="1:7" x14ac:dyDescent="0.2">
      <c r="A20" s="114" t="s">
        <v>87</v>
      </c>
      <c r="B20" s="125">
        <v>-56665</v>
      </c>
      <c r="C20" s="125">
        <v>-371620</v>
      </c>
      <c r="D20" s="125">
        <v>-497069</v>
      </c>
      <c r="E20" s="125">
        <v>-583208</v>
      </c>
      <c r="F20" s="126">
        <v>-96375</v>
      </c>
      <c r="G20" s="125">
        <f t="shared" si="0"/>
        <v>-1604937</v>
      </c>
    </row>
    <row r="21" spans="1:7" x14ac:dyDescent="0.2">
      <c r="A21" s="114" t="s">
        <v>88</v>
      </c>
      <c r="B21" s="125">
        <v>-688358</v>
      </c>
      <c r="C21" s="125">
        <v>40367</v>
      </c>
      <c r="D21" s="125" t="s">
        <v>11</v>
      </c>
      <c r="E21" s="125">
        <v>74617</v>
      </c>
      <c r="F21" s="126" t="s">
        <v>11</v>
      </c>
      <c r="G21" s="125">
        <f t="shared" si="0"/>
        <v>-573374</v>
      </c>
    </row>
    <row r="22" spans="1:7" x14ac:dyDescent="0.2">
      <c r="A22" s="114" t="s">
        <v>89</v>
      </c>
      <c r="B22" s="125">
        <v>-204</v>
      </c>
      <c r="C22" s="125">
        <v>-35348</v>
      </c>
      <c r="D22" s="125" t="s">
        <v>11</v>
      </c>
      <c r="E22" s="125" t="s">
        <v>11</v>
      </c>
      <c r="F22" s="126" t="s">
        <v>11</v>
      </c>
      <c r="G22" s="125">
        <f t="shared" si="0"/>
        <v>-35552</v>
      </c>
    </row>
    <row r="23" spans="1:7" x14ac:dyDescent="0.2">
      <c r="A23" s="114" t="s">
        <v>90</v>
      </c>
      <c r="B23" s="125">
        <v>408407</v>
      </c>
      <c r="C23" s="125" t="s">
        <v>11</v>
      </c>
      <c r="D23" s="125">
        <v>-659453</v>
      </c>
      <c r="E23" s="125" t="s">
        <v>11</v>
      </c>
      <c r="F23" s="126">
        <v>74152</v>
      </c>
      <c r="G23" s="125">
        <f t="shared" si="0"/>
        <v>-176894</v>
      </c>
    </row>
    <row r="24" spans="1:7" x14ac:dyDescent="0.2">
      <c r="A24" s="114" t="s">
        <v>91</v>
      </c>
      <c r="B24" s="125">
        <v>20812</v>
      </c>
      <c r="C24" s="125">
        <v>91398</v>
      </c>
      <c r="D24" s="125" t="s">
        <v>11</v>
      </c>
      <c r="E24" s="125">
        <v>-969</v>
      </c>
      <c r="F24" s="126" t="s">
        <v>11</v>
      </c>
      <c r="G24" s="125">
        <f t="shared" si="0"/>
        <v>111241</v>
      </c>
    </row>
    <row r="25" spans="1:7" x14ac:dyDescent="0.2">
      <c r="A25" s="40" t="s">
        <v>92</v>
      </c>
      <c r="B25" s="119">
        <v>-206065</v>
      </c>
      <c r="C25" s="119" t="s">
        <v>11</v>
      </c>
      <c r="D25" s="119" t="s">
        <v>11</v>
      </c>
      <c r="E25" s="119" t="s">
        <v>11</v>
      </c>
      <c r="F25" s="120" t="s">
        <v>11</v>
      </c>
      <c r="G25" s="119">
        <f t="shared" si="0"/>
        <v>-206065</v>
      </c>
    </row>
    <row r="26" spans="1:7" x14ac:dyDescent="0.2">
      <c r="A26" s="40" t="s">
        <v>65</v>
      </c>
      <c r="B26" s="119">
        <v>-705018</v>
      </c>
      <c r="C26" s="119" t="s">
        <v>11</v>
      </c>
      <c r="D26" s="119" t="s">
        <v>11</v>
      </c>
      <c r="E26" s="119" t="s">
        <v>11</v>
      </c>
      <c r="F26" s="120" t="s">
        <v>11</v>
      </c>
      <c r="G26" s="119">
        <f t="shared" si="0"/>
        <v>-705018</v>
      </c>
    </row>
    <row r="27" spans="1:7" ht="10.5" thickBot="1" x14ac:dyDescent="0.25">
      <c r="A27" s="40" t="s">
        <v>66</v>
      </c>
      <c r="B27" s="121">
        <v>-17047</v>
      </c>
      <c r="C27" s="121" t="s">
        <v>11</v>
      </c>
      <c r="D27" s="121" t="s">
        <v>11</v>
      </c>
      <c r="E27" s="121" t="s">
        <v>11</v>
      </c>
      <c r="F27" s="122" t="s">
        <v>11</v>
      </c>
      <c r="G27" s="121">
        <f t="shared" si="0"/>
        <v>-17047</v>
      </c>
    </row>
    <row r="28" spans="1:7" ht="12" thickBot="1" x14ac:dyDescent="0.25">
      <c r="A28" s="15" t="s">
        <v>175</v>
      </c>
      <c r="B28" s="123">
        <f>SUM(B10:B11,B12:B13,B15:B17,B22,B23,B24)</f>
        <v>5377189</v>
      </c>
      <c r="C28" s="123">
        <f t="shared" ref="C28:G28" si="1">SUM(C10:C11,C12:C13,C15:C17,C22,C23,C24)</f>
        <v>14770904</v>
      </c>
      <c r="D28" s="123">
        <f t="shared" si="1"/>
        <v>1925037</v>
      </c>
      <c r="E28" s="123">
        <f t="shared" si="1"/>
        <v>2879033</v>
      </c>
      <c r="F28" s="123">
        <f t="shared" si="1"/>
        <v>5434060</v>
      </c>
      <c r="G28" s="123">
        <f t="shared" si="1"/>
        <v>30386223</v>
      </c>
    </row>
    <row r="29" spans="1:7" ht="10.5" thickTop="1" x14ac:dyDescent="0.2">
      <c r="A29" s="15"/>
      <c r="B29" s="132"/>
      <c r="C29" s="132"/>
      <c r="D29" s="132"/>
      <c r="E29" s="132"/>
      <c r="F29" s="132"/>
      <c r="G29" s="132"/>
    </row>
    <row r="30" spans="1:7" x14ac:dyDescent="0.2">
      <c r="A30" s="40" t="s">
        <v>94</v>
      </c>
      <c r="B30" s="119">
        <v>9643</v>
      </c>
      <c r="C30" s="119">
        <v>94840</v>
      </c>
      <c r="D30" s="119">
        <v>348321</v>
      </c>
      <c r="E30" s="119">
        <v>65988</v>
      </c>
      <c r="F30" s="120">
        <v>3</v>
      </c>
      <c r="G30" s="119">
        <f t="shared" si="0"/>
        <v>518795</v>
      </c>
    </row>
    <row r="31" spans="1:7" ht="10.5" thickBot="1" x14ac:dyDescent="0.25">
      <c r="A31" s="40" t="s">
        <v>95</v>
      </c>
      <c r="B31" s="121">
        <v>-4501834</v>
      </c>
      <c r="C31" s="121">
        <v>-3077650</v>
      </c>
      <c r="D31" s="121">
        <v>-4715537</v>
      </c>
      <c r="E31" s="121">
        <v>-2964087</v>
      </c>
      <c r="F31" s="122">
        <v>-2551036</v>
      </c>
      <c r="G31" s="121">
        <f t="shared" si="0"/>
        <v>-17810144</v>
      </c>
    </row>
    <row r="32" spans="1:7" x14ac:dyDescent="0.2">
      <c r="A32" s="40"/>
      <c r="B32" s="119"/>
      <c r="C32" s="119"/>
      <c r="D32" s="119"/>
      <c r="E32" s="119"/>
      <c r="F32" s="119"/>
      <c r="G32" s="119"/>
    </row>
    <row r="33" spans="1:7" ht="10.5" thickBot="1" x14ac:dyDescent="0.25">
      <c r="A33" s="15" t="s">
        <v>96</v>
      </c>
      <c r="B33" s="133">
        <v>-9061221</v>
      </c>
      <c r="C33" s="133">
        <v>7788788</v>
      </c>
      <c r="D33" s="133">
        <v>-9067563</v>
      </c>
      <c r="E33" s="133">
        <v>-4602066</v>
      </c>
      <c r="F33" s="134">
        <v>734342</v>
      </c>
      <c r="G33" s="133">
        <f t="shared" si="0"/>
        <v>-14207720</v>
      </c>
    </row>
    <row r="34" spans="1:7" ht="11" thickTop="1" thickBot="1" x14ac:dyDescent="0.25">
      <c r="A34" s="15"/>
      <c r="B34" s="123"/>
      <c r="C34" s="123"/>
      <c r="D34" s="123"/>
      <c r="E34" s="123"/>
      <c r="F34" s="124"/>
      <c r="G34" s="123"/>
    </row>
    <row r="35" spans="1:7" ht="11" thickTop="1" thickBot="1" x14ac:dyDescent="0.25">
      <c r="A35" s="15" t="s">
        <v>97</v>
      </c>
      <c r="B35" s="123">
        <v>168960347</v>
      </c>
      <c r="C35" s="123">
        <v>129176056</v>
      </c>
      <c r="D35" s="123">
        <v>113505645</v>
      </c>
      <c r="E35" s="123">
        <v>82603158</v>
      </c>
      <c r="F35" s="124">
        <v>130375345</v>
      </c>
      <c r="G35" s="123">
        <f t="shared" si="0"/>
        <v>624620551</v>
      </c>
    </row>
    <row r="36" spans="1:7" ht="11" thickTop="1" thickBot="1" x14ac:dyDescent="0.25">
      <c r="A36" s="15" t="s">
        <v>53</v>
      </c>
      <c r="B36" s="123">
        <v>83348483</v>
      </c>
      <c r="C36" s="123">
        <v>84539437</v>
      </c>
      <c r="D36" s="123">
        <v>77836883</v>
      </c>
      <c r="E36" s="123">
        <v>52763242</v>
      </c>
      <c r="F36" s="123">
        <v>73184179</v>
      </c>
      <c r="G36" s="123">
        <f t="shared" si="0"/>
        <v>371672224</v>
      </c>
    </row>
    <row r="37" spans="1:7" ht="10.5" thickTop="1" x14ac:dyDescent="0.2">
      <c r="A37" s="15"/>
      <c r="B37" s="132"/>
      <c r="C37" s="132"/>
      <c r="D37" s="132"/>
      <c r="E37" s="132"/>
      <c r="F37" s="127"/>
      <c r="G37" s="128"/>
    </row>
    <row r="38" spans="1:7" x14ac:dyDescent="0.2">
      <c r="A38" s="135" t="s">
        <v>98</v>
      </c>
      <c r="B38" s="119"/>
      <c r="C38" s="119"/>
      <c r="D38" s="119"/>
      <c r="E38" s="119"/>
      <c r="F38" s="131"/>
      <c r="G38" s="130"/>
    </row>
    <row r="39" spans="1:7" ht="10.5" thickBot="1" x14ac:dyDescent="0.25">
      <c r="A39" s="40" t="s">
        <v>99</v>
      </c>
      <c r="B39" s="121">
        <v>10255659</v>
      </c>
      <c r="C39" s="121">
        <v>13979572</v>
      </c>
      <c r="D39" s="121">
        <v>4998471</v>
      </c>
      <c r="E39" s="121">
        <v>1618845</v>
      </c>
      <c r="F39" s="122">
        <v>5453765</v>
      </c>
      <c r="G39" s="121">
        <f t="shared" si="0"/>
        <v>36306312</v>
      </c>
    </row>
    <row r="41" spans="1:7" ht="10.5" thickBot="1" x14ac:dyDescent="0.25"/>
    <row r="42" spans="1:7" s="117" customFormat="1" ht="31" thickTop="1" thickBot="1" x14ac:dyDescent="0.25">
      <c r="A42" s="136" t="s">
        <v>189</v>
      </c>
      <c r="B42" s="115" t="s">
        <v>83</v>
      </c>
      <c r="C42" s="115" t="s">
        <v>82</v>
      </c>
      <c r="D42" s="115" t="s">
        <v>81</v>
      </c>
      <c r="E42" s="115" t="s">
        <v>80</v>
      </c>
      <c r="F42" s="115" t="s">
        <v>78</v>
      </c>
    </row>
    <row r="43" spans="1:7" ht="10.5" thickTop="1" x14ac:dyDescent="0.2">
      <c r="A43" s="15" t="s">
        <v>56</v>
      </c>
      <c r="C43" s="49"/>
      <c r="D43" s="49"/>
      <c r="E43" s="49"/>
      <c r="F43" s="49"/>
    </row>
    <row r="44" spans="1:7" x14ac:dyDescent="0.2">
      <c r="A44" s="40" t="s">
        <v>176</v>
      </c>
      <c r="B44" s="119">
        <v>132876211</v>
      </c>
      <c r="C44" s="119">
        <v>77029926</v>
      </c>
      <c r="D44" s="119">
        <v>39448801</v>
      </c>
      <c r="E44" s="119">
        <v>12106555</v>
      </c>
      <c r="F44" s="119">
        <f>SUM(B44:E44)</f>
        <v>261461493</v>
      </c>
    </row>
    <row r="45" spans="1:7" x14ac:dyDescent="0.2">
      <c r="A45" s="40" t="s">
        <v>57</v>
      </c>
      <c r="B45" s="119">
        <v>793111</v>
      </c>
      <c r="C45" s="119">
        <v>621788</v>
      </c>
      <c r="D45" s="119">
        <v>352609</v>
      </c>
      <c r="E45" s="119">
        <v>11951</v>
      </c>
      <c r="F45" s="119">
        <f t="shared" ref="F45:F66" si="2">SUM(B45:E45)</f>
        <v>1779459</v>
      </c>
    </row>
    <row r="46" spans="1:7" x14ac:dyDescent="0.2">
      <c r="A46" s="40"/>
      <c r="B46" s="119"/>
      <c r="C46" s="119"/>
      <c r="D46" s="119"/>
      <c r="E46" s="119"/>
      <c r="F46" s="119"/>
    </row>
    <row r="47" spans="1:7" x14ac:dyDescent="0.2">
      <c r="A47" s="40" t="s">
        <v>58</v>
      </c>
      <c r="B47" s="119">
        <v>21659094</v>
      </c>
      <c r="C47" s="119">
        <v>2794714</v>
      </c>
      <c r="D47" s="119">
        <v>59823</v>
      </c>
      <c r="E47" s="119">
        <v>-3954546</v>
      </c>
      <c r="F47" s="119">
        <f t="shared" si="2"/>
        <v>20559085</v>
      </c>
    </row>
    <row r="48" spans="1:7" x14ac:dyDescent="0.2">
      <c r="A48" s="24" t="s">
        <v>59</v>
      </c>
      <c r="B48" s="119">
        <v>-108669267</v>
      </c>
      <c r="C48" s="119">
        <v>-54826780</v>
      </c>
      <c r="D48" s="119">
        <v>-23664116</v>
      </c>
      <c r="E48" s="119">
        <v>-6491032</v>
      </c>
      <c r="F48" s="119">
        <f t="shared" si="2"/>
        <v>-193651195</v>
      </c>
    </row>
    <row r="49" spans="1:6" x14ac:dyDescent="0.2">
      <c r="A49" s="40" t="s">
        <v>60</v>
      </c>
      <c r="B49" s="119">
        <v>-5932698</v>
      </c>
      <c r="C49" s="119">
        <v>-3200388</v>
      </c>
      <c r="D49" s="119">
        <v>-3341089</v>
      </c>
      <c r="E49" s="119">
        <v>-634887</v>
      </c>
      <c r="F49" s="119">
        <f t="shared" si="2"/>
        <v>-13109062</v>
      </c>
    </row>
    <row r="50" spans="1:6" x14ac:dyDescent="0.2">
      <c r="A50" s="40" t="s">
        <v>84</v>
      </c>
      <c r="B50" s="119">
        <v>-19779740</v>
      </c>
      <c r="C50" s="119">
        <v>-9030053</v>
      </c>
      <c r="D50" s="119">
        <v>-7124996</v>
      </c>
      <c r="E50" s="119">
        <v>-1196904</v>
      </c>
      <c r="F50" s="119">
        <f t="shared" si="2"/>
        <v>-37131693</v>
      </c>
    </row>
    <row r="51" spans="1:6" x14ac:dyDescent="0.2">
      <c r="A51" s="40" t="s">
        <v>62</v>
      </c>
      <c r="B51" s="119">
        <v>-453392</v>
      </c>
      <c r="C51" s="119">
        <v>-528362</v>
      </c>
      <c r="D51" s="119">
        <v>-147072</v>
      </c>
      <c r="E51" s="119">
        <v>-11306</v>
      </c>
      <c r="F51" s="119">
        <f t="shared" si="2"/>
        <v>-1140132</v>
      </c>
    </row>
    <row r="52" spans="1:6" x14ac:dyDescent="0.2">
      <c r="A52" s="40" t="s">
        <v>170</v>
      </c>
      <c r="B52" s="119">
        <v>-9855137</v>
      </c>
      <c r="C52" s="119" t="s">
        <v>171</v>
      </c>
      <c r="D52" s="119" t="s">
        <v>171</v>
      </c>
      <c r="E52" s="119" t="s">
        <v>171</v>
      </c>
      <c r="F52" s="119">
        <f t="shared" si="2"/>
        <v>-9855137</v>
      </c>
    </row>
    <row r="53" spans="1:6" ht="10.5" thickBot="1" x14ac:dyDescent="0.25">
      <c r="A53" s="40" t="s">
        <v>85</v>
      </c>
      <c r="B53" s="121">
        <v>-14301696</v>
      </c>
      <c r="C53" s="121">
        <v>-6710208</v>
      </c>
      <c r="D53" s="121">
        <v>-3471224</v>
      </c>
      <c r="E53" s="121">
        <v>-1608241</v>
      </c>
      <c r="F53" s="121">
        <f t="shared" si="2"/>
        <v>-26091369</v>
      </c>
    </row>
    <row r="54" spans="1:6" ht="10.5" thickBot="1" x14ac:dyDescent="0.25">
      <c r="A54" s="15" t="s">
        <v>64</v>
      </c>
      <c r="B54" s="123">
        <v>-1558567</v>
      </c>
      <c r="C54" s="123">
        <v>845283</v>
      </c>
      <c r="D54" s="123">
        <v>-595203</v>
      </c>
      <c r="E54" s="123">
        <v>-15644</v>
      </c>
      <c r="F54" s="123">
        <f t="shared" si="2"/>
        <v>-1324131</v>
      </c>
    </row>
    <row r="55" spans="1:6" ht="10.5" thickTop="1" x14ac:dyDescent="0.2">
      <c r="A55" s="116" t="s">
        <v>87</v>
      </c>
      <c r="B55" s="125">
        <v>-766870</v>
      </c>
      <c r="C55" s="125">
        <v>25179</v>
      </c>
      <c r="D55" s="125">
        <v>-278779</v>
      </c>
      <c r="E55" s="125">
        <v>-265769</v>
      </c>
      <c r="F55" s="125">
        <f t="shared" si="2"/>
        <v>-1286239</v>
      </c>
    </row>
    <row r="56" spans="1:6" x14ac:dyDescent="0.2">
      <c r="A56" s="116" t="s">
        <v>172</v>
      </c>
      <c r="B56" s="125">
        <v>15699</v>
      </c>
      <c r="C56" s="125">
        <v>592288</v>
      </c>
      <c r="D56" s="125" t="s">
        <v>11</v>
      </c>
      <c r="E56" s="125" t="s">
        <v>11</v>
      </c>
      <c r="F56" s="125">
        <f t="shared" si="2"/>
        <v>607987</v>
      </c>
    </row>
    <row r="57" spans="1:6" x14ac:dyDescent="0.2">
      <c r="A57" s="116" t="s">
        <v>89</v>
      </c>
      <c r="B57" s="125">
        <v>-59929</v>
      </c>
      <c r="C57" s="125">
        <v>109106</v>
      </c>
      <c r="D57" s="125" t="s">
        <v>11</v>
      </c>
      <c r="E57" s="125">
        <v>250125</v>
      </c>
      <c r="F57" s="125">
        <f t="shared" si="2"/>
        <v>299302</v>
      </c>
    </row>
    <row r="58" spans="1:6" x14ac:dyDescent="0.2">
      <c r="A58" s="116" t="s">
        <v>90</v>
      </c>
      <c r="B58" s="125">
        <v>-749596</v>
      </c>
      <c r="C58" s="125" t="s">
        <v>11</v>
      </c>
      <c r="D58" s="125">
        <v>-316424</v>
      </c>
      <c r="E58" s="125" t="s">
        <v>11</v>
      </c>
      <c r="F58" s="125">
        <f t="shared" si="2"/>
        <v>-1066020</v>
      </c>
    </row>
    <row r="59" spans="1:6" x14ac:dyDescent="0.2">
      <c r="A59" s="116" t="s">
        <v>91</v>
      </c>
      <c r="B59" s="125">
        <v>2129</v>
      </c>
      <c r="C59" s="125">
        <v>118710</v>
      </c>
      <c r="D59" s="125" t="s">
        <v>11</v>
      </c>
      <c r="E59" s="125" t="s">
        <v>11</v>
      </c>
      <c r="F59" s="125">
        <f t="shared" si="2"/>
        <v>120839</v>
      </c>
    </row>
    <row r="60" spans="1:6" ht="10.5" thickBot="1" x14ac:dyDescent="0.25">
      <c r="A60" s="40" t="s">
        <v>92</v>
      </c>
      <c r="B60" s="121">
        <v>-49715</v>
      </c>
      <c r="C60" s="121" t="s">
        <v>171</v>
      </c>
      <c r="D60" s="121" t="s">
        <v>171</v>
      </c>
      <c r="E60" s="121" t="s">
        <v>171</v>
      </c>
      <c r="F60" s="121">
        <f t="shared" si="2"/>
        <v>-49715</v>
      </c>
    </row>
    <row r="61" spans="1:6" ht="10.5" thickBot="1" x14ac:dyDescent="0.25">
      <c r="A61" s="15" t="s">
        <v>93</v>
      </c>
      <c r="B61" s="123">
        <f>SUM(B44:B48,B50:B51,B53,B57:B59)</f>
        <v>11316925</v>
      </c>
      <c r="C61" s="123">
        <f t="shared" ref="C61:F61" si="3">SUM(C44:C48,C50:C51,C53,C57:C59)</f>
        <v>9578841</v>
      </c>
      <c r="D61" s="123">
        <f t="shared" si="3"/>
        <v>5137401</v>
      </c>
      <c r="E61" s="123">
        <f t="shared" si="3"/>
        <v>-893398</v>
      </c>
      <c r="F61" s="123">
        <f t="shared" si="3"/>
        <v>25139769</v>
      </c>
    </row>
    <row r="62" spans="1:6" ht="10.5" thickTop="1" x14ac:dyDescent="0.2">
      <c r="A62" s="15"/>
      <c r="B62" s="132"/>
      <c r="C62" s="132"/>
      <c r="D62" s="132"/>
      <c r="E62" s="132"/>
      <c r="F62" s="132"/>
    </row>
    <row r="63" spans="1:6" x14ac:dyDescent="0.2">
      <c r="A63" s="40" t="s">
        <v>94</v>
      </c>
      <c r="B63" s="119">
        <v>-14701</v>
      </c>
      <c r="C63" s="119">
        <v>47783</v>
      </c>
      <c r="D63" s="119">
        <v>4127</v>
      </c>
      <c r="E63" s="119">
        <v>193</v>
      </c>
      <c r="F63" s="119">
        <f t="shared" si="2"/>
        <v>37402</v>
      </c>
    </row>
    <row r="64" spans="1:6" x14ac:dyDescent="0.2">
      <c r="A64" s="40" t="s">
        <v>95</v>
      </c>
      <c r="B64" s="119">
        <v>-2725266</v>
      </c>
      <c r="C64" s="119">
        <v>-1654159</v>
      </c>
      <c r="D64" s="119">
        <v>-3047116</v>
      </c>
      <c r="E64" s="119">
        <v>-523243</v>
      </c>
      <c r="F64" s="119">
        <f t="shared" si="2"/>
        <v>-7949784</v>
      </c>
    </row>
    <row r="65" spans="1:6" x14ac:dyDescent="0.2">
      <c r="A65" s="40"/>
      <c r="B65" s="119"/>
      <c r="C65" s="119"/>
      <c r="D65" s="119"/>
      <c r="E65" s="119"/>
      <c r="F65" s="119"/>
    </row>
    <row r="66" spans="1:6" ht="10.5" thickBot="1" x14ac:dyDescent="0.25">
      <c r="A66" s="15" t="s">
        <v>96</v>
      </c>
      <c r="B66" s="133">
        <v>-8011763</v>
      </c>
      <c r="C66" s="133">
        <v>5389544</v>
      </c>
      <c r="D66" s="133">
        <v>-1525456</v>
      </c>
      <c r="E66" s="133">
        <v>-2317104</v>
      </c>
      <c r="F66" s="133">
        <f t="shared" si="2"/>
        <v>-6464779</v>
      </c>
    </row>
    <row r="67" spans="1:6" ht="11" thickTop="1" thickBot="1" x14ac:dyDescent="0.25">
      <c r="A67" s="15"/>
      <c r="B67" s="123"/>
      <c r="C67" s="123"/>
      <c r="D67" s="123"/>
      <c r="E67" s="123"/>
      <c r="F67" s="123"/>
    </row>
    <row r="68" spans="1:6" ht="11" thickTop="1" thickBot="1" x14ac:dyDescent="0.25">
      <c r="A68" s="15" t="s">
        <v>97</v>
      </c>
      <c r="B68" s="123">
        <v>165938894</v>
      </c>
      <c r="C68" s="123">
        <v>115521962</v>
      </c>
      <c r="D68" s="123">
        <v>119526937</v>
      </c>
      <c r="E68" s="123">
        <v>70514164</v>
      </c>
      <c r="F68" s="123">
        <f t="shared" ref="F68:F69" si="4">SUM(B68:E68)</f>
        <v>471501957</v>
      </c>
    </row>
    <row r="69" spans="1:6" ht="11" thickTop="1" thickBot="1" x14ac:dyDescent="0.25">
      <c r="A69" s="15" t="s">
        <v>53</v>
      </c>
      <c r="B69" s="123">
        <v>74000007</v>
      </c>
      <c r="C69" s="123">
        <v>79923391</v>
      </c>
      <c r="D69" s="123">
        <v>86398951</v>
      </c>
      <c r="E69" s="123">
        <v>48917214</v>
      </c>
      <c r="F69" s="123">
        <f t="shared" si="4"/>
        <v>289239563</v>
      </c>
    </row>
    <row r="70" spans="1:6" ht="10.5" thickTop="1" x14ac:dyDescent="0.2">
      <c r="A70" s="15"/>
      <c r="B70" s="132"/>
      <c r="C70" s="132"/>
      <c r="D70" s="132"/>
      <c r="E70" s="132"/>
      <c r="F70" s="132"/>
    </row>
    <row r="71" spans="1:6" x14ac:dyDescent="0.2">
      <c r="A71" s="15" t="s">
        <v>98</v>
      </c>
      <c r="B71" s="129"/>
      <c r="C71" s="129"/>
      <c r="D71" s="129"/>
      <c r="E71" s="129"/>
      <c r="F71" s="129"/>
    </row>
    <row r="72" spans="1:6" x14ac:dyDescent="0.2">
      <c r="A72" s="40" t="s">
        <v>173</v>
      </c>
      <c r="B72" s="137">
        <v>1070610</v>
      </c>
      <c r="C72" s="137" t="s">
        <v>171</v>
      </c>
      <c r="D72" s="137" t="s">
        <v>171</v>
      </c>
      <c r="E72" s="137" t="s">
        <v>174</v>
      </c>
      <c r="F72" s="137">
        <f t="shared" ref="F72:F73" si="5">SUM(B72:E72)</f>
        <v>1070610</v>
      </c>
    </row>
    <row r="73" spans="1:6" ht="10.5" thickBot="1" x14ac:dyDescent="0.25">
      <c r="A73" s="40" t="s">
        <v>99</v>
      </c>
      <c r="B73" s="121">
        <v>12568455</v>
      </c>
      <c r="C73" s="121">
        <v>2876059</v>
      </c>
      <c r="D73" s="121">
        <v>16054166</v>
      </c>
      <c r="E73" s="121">
        <v>1617962</v>
      </c>
      <c r="F73" s="121">
        <f t="shared" si="5"/>
        <v>33116642</v>
      </c>
    </row>
  </sheetData>
  <pageMargins left="0.7" right="0.7" top="0.75" bottom="0.75" header="0.3" footer="0.3"/>
  <pageSetup paperSize="9" scale="72" fitToHeight="0" orientation="landscape" horizontalDpi="4294967295" verticalDpi="4294967295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Index</vt:lpstr>
      <vt:lpstr>SOCI</vt:lpstr>
      <vt:lpstr>SOFP</vt:lpstr>
      <vt:lpstr>SOCE</vt:lpstr>
      <vt:lpstr>SOCF</vt:lpstr>
      <vt:lpstr>SEGMENT REPORTING</vt:lpstr>
      <vt:lpstr>SOFP!_Hlk64274243</vt:lpstr>
      <vt:lpstr>SOFP!_Hlk64274250</vt:lpstr>
      <vt:lpstr>SOFP!_Hlk64274258</vt:lpstr>
      <vt:lpstr>SOCF!OLE_LINK6</vt:lpstr>
      <vt:lpstr>SOCF!OLE_LINK7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Alexandra Titan</cp:lastModifiedBy>
  <cp:lastPrinted>2022-08-18T08:39:28Z</cp:lastPrinted>
  <dcterms:created xsi:type="dcterms:W3CDTF">2019-08-07T10:12:29Z</dcterms:created>
  <dcterms:modified xsi:type="dcterms:W3CDTF">2024-11-10T16:12:35Z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